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2\Költségvetés\Költségvetés 2022 2. módosítás\Beterjesztett\"/>
    </mc:Choice>
  </mc:AlternateContent>
  <xr:revisionPtr revIDLastSave="0" documentId="13_ncr:1_{8D3509A5-35F7-45F5-9DC3-90B397E41296}" xr6:coauthVersionLast="36" xr6:coauthVersionMax="45" xr10:uidLastSave="{00000000-0000-0000-0000-000000000000}"/>
  <bookViews>
    <workbookView xWindow="0" yWindow="0" windowWidth="25200" windowHeight="11475" tabRatio="597" firstSheet="15" activeTab="21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2 évi állami tám" sheetId="67" r:id="rId4"/>
    <sheet name="közhatalmi bevételek" sheetId="14" r:id="rId5"/>
    <sheet name="tám, végl. pe.átv  " sheetId="5" r:id="rId6"/>
    <sheet name="felh. bev.  " sheetId="6" r:id="rId7"/>
    <sheet name="mc.pe.átad" sheetId="80" r:id="rId8"/>
    <sheet name="felhalm. kiad.  " sheetId="8" r:id="rId9"/>
    <sheet name="tartalék" sheetId="10" r:id="rId10"/>
    <sheet name="ellátottak önk." sheetId="63" state="hidden" r:id="rId11"/>
    <sheet name="pü.mérleg Önkorm." sheetId="46" r:id="rId12"/>
    <sheet name="ÖNK kötelező-nem kötelező" sheetId="15" r:id="rId13"/>
    <sheet name="Egyéb ki nem emelt" sheetId="82" r:id="rId14"/>
    <sheet name="Intézm kötelező-nem kötelező" sheetId="81" r:id="rId15"/>
    <sheet name="pü.mérleg Hivatal" sheetId="45" r:id="rId16"/>
    <sheet name="püm. GAMESZ. " sheetId="44" r:id="rId17"/>
    <sheet name="püm.Brunszvik" sheetId="51" r:id="rId18"/>
    <sheet name="püm Festetics" sheetId="64" r:id="rId19"/>
    <sheet name="püm-TASZII." sheetId="42" r:id="rId20"/>
    <sheet name="likvid" sheetId="24" r:id="rId21"/>
    <sheet name="létszám" sheetId="79" r:id="rId22"/>
    <sheet name="hitelállomány " sheetId="55" state="hidden" r:id="rId23"/>
    <sheet name="Kötváll ÖNK" sheetId="84" state="hidden" r:id="rId24"/>
    <sheet name="közvetett t." sheetId="54" state="hidden" r:id="rId25"/>
  </sheets>
  <definedNames>
    <definedName name="Excel_BuiltIn_Print_Titles" localSheetId="10">'ellátottak önk.'!$B$8:$IK$9</definedName>
    <definedName name="Excel_BuiltIn_Print_Titles">#REF!</definedName>
    <definedName name="_xlnm.Print_Titles" localSheetId="10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7">mc.pe.átad!$7:$8</definedName>
    <definedName name="_xlnm.Print_Titles" localSheetId="12">'ÖNK kötelező-nem kötelező'!$5:$9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AS57" i="79" l="1"/>
  <c r="AR55" i="79"/>
  <c r="AR57" i="79"/>
  <c r="AS12" i="79"/>
  <c r="O29" i="24"/>
  <c r="C58" i="5" l="1"/>
  <c r="C29" i="5"/>
  <c r="C35" i="5"/>
  <c r="E21" i="48"/>
  <c r="E22" i="47"/>
  <c r="AH80" i="15"/>
  <c r="C13" i="46"/>
  <c r="E27" i="46"/>
  <c r="E18" i="46"/>
  <c r="E22" i="46"/>
  <c r="I67" i="67" l="1"/>
  <c r="I64" i="67"/>
  <c r="I76" i="67"/>
  <c r="I69" i="67"/>
  <c r="H76" i="67"/>
  <c r="I43" i="67"/>
  <c r="J82" i="15"/>
  <c r="AF81" i="15"/>
  <c r="AG81" i="15"/>
  <c r="T82" i="15"/>
  <c r="AF74" i="15"/>
  <c r="T74" i="15"/>
  <c r="F67" i="8"/>
  <c r="G67" i="8"/>
  <c r="E67" i="8"/>
  <c r="G66" i="8"/>
  <c r="N38" i="15"/>
  <c r="E76" i="80"/>
  <c r="E60" i="80"/>
  <c r="AE81" i="15" l="1"/>
  <c r="G98" i="8" l="1"/>
  <c r="V29" i="79" l="1"/>
  <c r="V25" i="79"/>
  <c r="H57" i="79"/>
  <c r="H55" i="79"/>
  <c r="F38" i="79"/>
  <c r="AN57" i="79"/>
  <c r="AN38" i="79"/>
  <c r="Y38" i="79"/>
  <c r="C24" i="47" l="1"/>
  <c r="C16" i="49" l="1"/>
  <c r="O15" i="24"/>
  <c r="C15" i="24" s="1"/>
  <c r="D15" i="24" s="1"/>
  <c r="E15" i="24" s="1"/>
  <c r="F15" i="24" s="1"/>
  <c r="G15" i="24" s="1"/>
  <c r="H15" i="24" s="1"/>
  <c r="I15" i="24" s="1"/>
  <c r="J15" i="24" s="1"/>
  <c r="K15" i="24" s="1"/>
  <c r="L15" i="24" s="1"/>
  <c r="M15" i="24" s="1"/>
  <c r="N15" i="24"/>
  <c r="D43" i="45"/>
  <c r="C43" i="44"/>
  <c r="C43" i="51"/>
  <c r="C43" i="64"/>
  <c r="C43" i="42"/>
  <c r="E75" i="8"/>
  <c r="G74" i="8"/>
  <c r="G75" i="8" s="1"/>
  <c r="L78" i="15" l="1"/>
  <c r="AP20" i="15" l="1"/>
  <c r="C23" i="5" l="1"/>
  <c r="C38" i="5" l="1"/>
  <c r="D27" i="6" l="1"/>
  <c r="G109" i="8"/>
  <c r="AP75" i="81"/>
  <c r="AO75" i="81"/>
  <c r="Y75" i="81"/>
  <c r="X75" i="81"/>
  <c r="Z75" i="81" s="1"/>
  <c r="Y35" i="81"/>
  <c r="Z35" i="81" s="1"/>
  <c r="X35" i="81"/>
  <c r="Y49" i="81"/>
  <c r="X49" i="81"/>
  <c r="Y56" i="81"/>
  <c r="X56" i="81"/>
  <c r="Z56" i="81" s="1"/>
  <c r="AP56" i="81"/>
  <c r="AO56" i="81"/>
  <c r="AQ56" i="81" s="1"/>
  <c r="AP49" i="81"/>
  <c r="AO49" i="81"/>
  <c r="C49" i="5"/>
  <c r="AP35" i="81"/>
  <c r="AO35" i="81"/>
  <c r="C44" i="5"/>
  <c r="AP16" i="81"/>
  <c r="AO16" i="81"/>
  <c r="AQ16" i="81" s="1"/>
  <c r="AP17" i="81"/>
  <c r="AO17" i="81"/>
  <c r="AQ35" i="81" l="1"/>
  <c r="AQ75" i="81"/>
  <c r="AQ49" i="81"/>
  <c r="Z49" i="81"/>
  <c r="AQ17" i="81"/>
  <c r="C11" i="5" l="1"/>
  <c r="C40" i="5" l="1"/>
  <c r="AM55" i="79"/>
  <c r="AM57" i="79" s="1"/>
  <c r="AO55" i="79"/>
  <c r="AO57" i="79" s="1"/>
  <c r="D55" i="79"/>
  <c r="D57" i="79" s="1"/>
  <c r="E55" i="79"/>
  <c r="E57" i="79" s="1"/>
  <c r="F12" i="79"/>
  <c r="F100" i="8"/>
  <c r="E100" i="8"/>
  <c r="G97" i="8"/>
  <c r="D30" i="6" l="1"/>
  <c r="AD74" i="15"/>
  <c r="H26" i="55"/>
  <c r="D26" i="55"/>
  <c r="C26" i="55"/>
  <c r="J13" i="55"/>
  <c r="H13" i="55"/>
  <c r="D13" i="55"/>
  <c r="C13" i="55"/>
  <c r="C43" i="5" l="1"/>
  <c r="C45" i="5" s="1"/>
  <c r="D117" i="84" l="1"/>
  <c r="C47" i="46"/>
  <c r="E48" i="46"/>
  <c r="G64" i="67" l="1"/>
  <c r="G43" i="67"/>
  <c r="G29" i="67"/>
  <c r="G76" i="67" s="1"/>
  <c r="V17" i="79" l="1"/>
  <c r="V18" i="79"/>
  <c r="V16" i="79"/>
  <c r="Q19" i="79"/>
  <c r="Q55" i="79" s="1"/>
  <c r="Q57" i="79" s="1"/>
  <c r="R19" i="79"/>
  <c r="AA19" i="79" s="1"/>
  <c r="T19" i="79"/>
  <c r="AD19" i="79" s="1"/>
  <c r="U19" i="79"/>
  <c r="G55" i="79"/>
  <c r="G57" i="79" s="1"/>
  <c r="I55" i="79"/>
  <c r="I57" i="79" s="1"/>
  <c r="J55" i="79"/>
  <c r="J57" i="79" s="1"/>
  <c r="M55" i="79"/>
  <c r="N55" i="79"/>
  <c r="N57" i="79" s="1"/>
  <c r="O55" i="79"/>
  <c r="O57" i="79" s="1"/>
  <c r="W55" i="79"/>
  <c r="W57" i="79" s="1"/>
  <c r="X55" i="79"/>
  <c r="X57" i="79" s="1"/>
  <c r="AG55" i="79"/>
  <c r="AG57" i="79" s="1"/>
  <c r="AH55" i="79"/>
  <c r="AH57" i="79" s="1"/>
  <c r="AI55" i="79"/>
  <c r="AI57" i="79" s="1"/>
  <c r="AE49" i="79"/>
  <c r="AQ49" i="79" s="1"/>
  <c r="AE50" i="79"/>
  <c r="AQ50" i="79" s="1"/>
  <c r="AE51" i="79"/>
  <c r="AQ51" i="79" s="1"/>
  <c r="AE48" i="79"/>
  <c r="AQ48" i="79" s="1"/>
  <c r="AD49" i="79"/>
  <c r="AP49" i="79" s="1"/>
  <c r="AD50" i="79"/>
  <c r="AP50" i="79" s="1"/>
  <c r="AD51" i="79"/>
  <c r="AP51" i="79" s="1"/>
  <c r="AD48" i="79"/>
  <c r="U52" i="79"/>
  <c r="T52" i="79"/>
  <c r="V49" i="79"/>
  <c r="AF49" i="79" s="1"/>
  <c r="V50" i="79"/>
  <c r="AF50" i="79" s="1"/>
  <c r="V51" i="79"/>
  <c r="AF51" i="79" s="1"/>
  <c r="V48" i="79"/>
  <c r="T55" i="79" l="1"/>
  <c r="T57" i="79" s="1"/>
  <c r="AD52" i="79"/>
  <c r="R55" i="79"/>
  <c r="R57" i="79" s="1"/>
  <c r="AA55" i="79"/>
  <c r="AA57" i="79" s="1"/>
  <c r="AL19" i="79"/>
  <c r="AL55" i="79" s="1"/>
  <c r="AL57" i="79" s="1"/>
  <c r="AD55" i="79"/>
  <c r="AD57" i="79" s="1"/>
  <c r="Z19" i="79"/>
  <c r="U55" i="79"/>
  <c r="U57" i="79" s="1"/>
  <c r="AQ52" i="79"/>
  <c r="AQ55" i="79" s="1"/>
  <c r="AQ57" i="79" s="1"/>
  <c r="AP48" i="79"/>
  <c r="AP52" i="79" s="1"/>
  <c r="AP55" i="79" s="1"/>
  <c r="AP57" i="79" s="1"/>
  <c r="AE52" i="79"/>
  <c r="AE55" i="79" s="1"/>
  <c r="AE57" i="79" s="1"/>
  <c r="Z55" i="79" l="1"/>
  <c r="Z57" i="79" s="1"/>
  <c r="AK19" i="79"/>
  <c r="AK55" i="79" s="1"/>
  <c r="AK57" i="79" s="1"/>
  <c r="L21" i="15"/>
  <c r="L76" i="15"/>
  <c r="L77" i="15"/>
  <c r="T30" i="15"/>
  <c r="E74" i="82" l="1"/>
  <c r="E68" i="82"/>
  <c r="BA60" i="15" l="1"/>
  <c r="AZ60" i="15"/>
  <c r="BB60" i="15" s="1"/>
  <c r="AE60" i="15"/>
  <c r="AF60" i="15"/>
  <c r="G117" i="84"/>
  <c r="F117" i="84"/>
  <c r="E117" i="84"/>
  <c r="AG60" i="15" l="1"/>
  <c r="E9" i="82"/>
  <c r="D10" i="82"/>
  <c r="C10" i="82"/>
  <c r="E8" i="82"/>
  <c r="E7" i="82"/>
  <c r="E10" i="82" l="1"/>
  <c r="E78" i="82" s="1"/>
  <c r="AF67" i="15" l="1"/>
  <c r="BA59" i="15" l="1"/>
  <c r="AZ59" i="15"/>
  <c r="AF59" i="15"/>
  <c r="AE59" i="15"/>
  <c r="AG59" i="15" l="1"/>
  <c r="BB59" i="15"/>
  <c r="C45" i="46"/>
  <c r="C44" i="46"/>
  <c r="C35" i="48" l="1"/>
  <c r="AH79" i="15" l="1"/>
  <c r="AE12" i="15"/>
  <c r="C24" i="10" l="1"/>
  <c r="E39" i="8" l="1"/>
  <c r="G19" i="8"/>
  <c r="T29" i="15" s="1"/>
  <c r="G36" i="8"/>
  <c r="T27" i="15" s="1"/>
  <c r="F39" i="8"/>
  <c r="AP27" i="15"/>
  <c r="E25" i="80"/>
  <c r="E57" i="80"/>
  <c r="AU51" i="15"/>
  <c r="C30" i="46" s="1"/>
  <c r="I82" i="15"/>
  <c r="D23" i="6"/>
  <c r="AE36" i="15"/>
  <c r="C33" i="5"/>
  <c r="C27" i="5"/>
  <c r="L38" i="15" l="1"/>
  <c r="E62" i="80"/>
  <c r="D13" i="14"/>
  <c r="BA11" i="15" l="1"/>
  <c r="BA12" i="15"/>
  <c r="BA13" i="15"/>
  <c r="BA14" i="15"/>
  <c r="BA15" i="15"/>
  <c r="BA16" i="15"/>
  <c r="BA17" i="15"/>
  <c r="BA18" i="15"/>
  <c r="BA19" i="15"/>
  <c r="BA20" i="15"/>
  <c r="BA21" i="15"/>
  <c r="BA22" i="15"/>
  <c r="BA23" i="15"/>
  <c r="BA24" i="15"/>
  <c r="BA25" i="15"/>
  <c r="BA26" i="15"/>
  <c r="BA27" i="15"/>
  <c r="BA28" i="15"/>
  <c r="BA29" i="15"/>
  <c r="BA30" i="15"/>
  <c r="BA31" i="15"/>
  <c r="BA32" i="15"/>
  <c r="BA33" i="15"/>
  <c r="BA34" i="15"/>
  <c r="BA35" i="15"/>
  <c r="BA36" i="15"/>
  <c r="BA37" i="15"/>
  <c r="BA38" i="15"/>
  <c r="BA39" i="15"/>
  <c r="BA40" i="15"/>
  <c r="BA41" i="15"/>
  <c r="BA42" i="15"/>
  <c r="BA43" i="15"/>
  <c r="BA44" i="15"/>
  <c r="BA45" i="15"/>
  <c r="BA46" i="15"/>
  <c r="BA47" i="15"/>
  <c r="BA48" i="15"/>
  <c r="BA49" i="15"/>
  <c r="BA50" i="15"/>
  <c r="BA51" i="15"/>
  <c r="BA52" i="15"/>
  <c r="BA53" i="15"/>
  <c r="BA54" i="15"/>
  <c r="BA55" i="15"/>
  <c r="BA56" i="15"/>
  <c r="BA57" i="15"/>
  <c r="BA58" i="15"/>
  <c r="BA61" i="15"/>
  <c r="BA62" i="15"/>
  <c r="BA63" i="15"/>
  <c r="BA64" i="15"/>
  <c r="BA65" i="15"/>
  <c r="BA66" i="15"/>
  <c r="BA68" i="15"/>
  <c r="BA69" i="15"/>
  <c r="BA70" i="15"/>
  <c r="BA71" i="15"/>
  <c r="BA72" i="15"/>
  <c r="BA73" i="15"/>
  <c r="BA74" i="15"/>
  <c r="BA75" i="15"/>
  <c r="BA76" i="15"/>
  <c r="BA77" i="15"/>
  <c r="BA78" i="15"/>
  <c r="BA79" i="15"/>
  <c r="AZ11" i="15"/>
  <c r="AZ12" i="15"/>
  <c r="AZ13" i="15"/>
  <c r="AZ14" i="15"/>
  <c r="AZ15" i="15"/>
  <c r="AZ16" i="15"/>
  <c r="AZ17" i="15"/>
  <c r="AZ18" i="15"/>
  <c r="AZ19" i="15"/>
  <c r="AZ20" i="15"/>
  <c r="AZ21" i="15"/>
  <c r="AZ22" i="15"/>
  <c r="AZ23" i="15"/>
  <c r="AZ24" i="15"/>
  <c r="AZ25" i="15"/>
  <c r="AZ26" i="15"/>
  <c r="AZ27" i="15"/>
  <c r="AZ28" i="15"/>
  <c r="AZ29" i="15"/>
  <c r="AZ30" i="15"/>
  <c r="AZ31" i="15"/>
  <c r="AZ32" i="15"/>
  <c r="AZ33" i="15"/>
  <c r="AZ34" i="15"/>
  <c r="AZ35" i="15"/>
  <c r="AZ36" i="15"/>
  <c r="AZ37" i="15"/>
  <c r="AZ38" i="15"/>
  <c r="AZ39" i="15"/>
  <c r="AZ40" i="15"/>
  <c r="AZ41" i="15"/>
  <c r="AZ42" i="15"/>
  <c r="AZ43" i="15"/>
  <c r="AZ44" i="15"/>
  <c r="AZ45" i="15"/>
  <c r="AZ46" i="15"/>
  <c r="AZ47" i="15"/>
  <c r="AZ48" i="15"/>
  <c r="AZ49" i="15"/>
  <c r="AZ50" i="15"/>
  <c r="AZ51" i="15"/>
  <c r="AZ52" i="15"/>
  <c r="AZ53" i="15"/>
  <c r="AZ54" i="15"/>
  <c r="AZ55" i="15"/>
  <c r="AZ56" i="15"/>
  <c r="AZ57" i="15"/>
  <c r="AZ58" i="15"/>
  <c r="AZ61" i="15"/>
  <c r="AZ62" i="15"/>
  <c r="AZ63" i="15"/>
  <c r="AZ64" i="15"/>
  <c r="AZ65" i="15"/>
  <c r="AZ66" i="15"/>
  <c r="AZ68" i="15"/>
  <c r="AZ69" i="15"/>
  <c r="AZ70" i="15"/>
  <c r="AZ71" i="15"/>
  <c r="AZ72" i="15"/>
  <c r="AZ73" i="15"/>
  <c r="AZ74" i="15"/>
  <c r="AZ75" i="15"/>
  <c r="AZ76" i="15"/>
  <c r="AZ77" i="15"/>
  <c r="AZ78" i="15"/>
  <c r="AZ79" i="15"/>
  <c r="AZ80" i="15"/>
  <c r="BA10" i="15"/>
  <c r="AZ10" i="15"/>
  <c r="AT82" i="15"/>
  <c r="AU82" i="15"/>
  <c r="C25" i="46"/>
  <c r="AI82" i="15"/>
  <c r="AJ82" i="15"/>
  <c r="AL82" i="15"/>
  <c r="AM82" i="15"/>
  <c r="AN82" i="15"/>
  <c r="AO82" i="15"/>
  <c r="AP82" i="15"/>
  <c r="AQ82" i="15"/>
  <c r="AR82" i="15"/>
  <c r="AS82" i="15"/>
  <c r="AV82" i="15"/>
  <c r="AW82" i="15"/>
  <c r="AX82" i="15"/>
  <c r="AY82" i="15"/>
  <c r="AH82" i="15"/>
  <c r="E41" i="46"/>
  <c r="AF11" i="15"/>
  <c r="AF12" i="15"/>
  <c r="AF14" i="15"/>
  <c r="AF15" i="15"/>
  <c r="AF17" i="15"/>
  <c r="AF23" i="15"/>
  <c r="AF27" i="15"/>
  <c r="AF29" i="15"/>
  <c r="AF36" i="15"/>
  <c r="AF37" i="15"/>
  <c r="AF40" i="15"/>
  <c r="AF47" i="15"/>
  <c r="AF52" i="15"/>
  <c r="AF53" i="15"/>
  <c r="AF54" i="15"/>
  <c r="AF55" i="15"/>
  <c r="AF56" i="15"/>
  <c r="AF57" i="15"/>
  <c r="AF58" i="15"/>
  <c r="AF61" i="15"/>
  <c r="AF62" i="15"/>
  <c r="AF63" i="15"/>
  <c r="AF64" i="15"/>
  <c r="AF65" i="15"/>
  <c r="AF66" i="15"/>
  <c r="AF68" i="15"/>
  <c r="AF69" i="15"/>
  <c r="AF70" i="15"/>
  <c r="AF71" i="15"/>
  <c r="AF72" i="15"/>
  <c r="AF73" i="15"/>
  <c r="AF75" i="15"/>
  <c r="AF78" i="15"/>
  <c r="AF79" i="15"/>
  <c r="AE11" i="15"/>
  <c r="AE13" i="15"/>
  <c r="AE14" i="15"/>
  <c r="AE15" i="15"/>
  <c r="AE16" i="15"/>
  <c r="AE17" i="15"/>
  <c r="AE18" i="15"/>
  <c r="AE19" i="15"/>
  <c r="AE20" i="15"/>
  <c r="AE21" i="15"/>
  <c r="AE22" i="15"/>
  <c r="AE23" i="15"/>
  <c r="AE24" i="15"/>
  <c r="AE25" i="15"/>
  <c r="AE26" i="15"/>
  <c r="AE27" i="15"/>
  <c r="AE28" i="15"/>
  <c r="AE29" i="15"/>
  <c r="AE30" i="15"/>
  <c r="AE37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AE51" i="15"/>
  <c r="AE53" i="15"/>
  <c r="AE54" i="15"/>
  <c r="AE55" i="15"/>
  <c r="AE56" i="15"/>
  <c r="AE57" i="15"/>
  <c r="AE58" i="15"/>
  <c r="AE61" i="15"/>
  <c r="AE62" i="15"/>
  <c r="AE63" i="15"/>
  <c r="AE64" i="15"/>
  <c r="AE65" i="15"/>
  <c r="AE66" i="15"/>
  <c r="AE68" i="15"/>
  <c r="AE69" i="15"/>
  <c r="AE70" i="15"/>
  <c r="AE71" i="15"/>
  <c r="AE72" i="15"/>
  <c r="AE73" i="15"/>
  <c r="AE74" i="15"/>
  <c r="AE75" i="15"/>
  <c r="AE76" i="15"/>
  <c r="AE77" i="15"/>
  <c r="AE78" i="15"/>
  <c r="AE79" i="15"/>
  <c r="AE80" i="15"/>
  <c r="AE10" i="15"/>
  <c r="W82" i="15"/>
  <c r="AE82" i="15" l="1"/>
  <c r="C29" i="46"/>
  <c r="C20" i="46"/>
  <c r="C16" i="46"/>
  <c r="AZ82" i="15"/>
  <c r="P58" i="81" l="1"/>
  <c r="H37" i="81"/>
  <c r="AB77" i="81"/>
  <c r="AC77" i="81"/>
  <c r="AD77" i="81"/>
  <c r="C20" i="42" s="1"/>
  <c r="AE77" i="81"/>
  <c r="AF77" i="81"/>
  <c r="AG77" i="81"/>
  <c r="AH77" i="81"/>
  <c r="AI77" i="81"/>
  <c r="AJ77" i="81"/>
  <c r="AK77" i="81"/>
  <c r="AL77" i="81"/>
  <c r="AA77" i="81"/>
  <c r="E77" i="81"/>
  <c r="F77" i="81"/>
  <c r="G77" i="81"/>
  <c r="H77" i="81"/>
  <c r="I77" i="81"/>
  <c r="J77" i="81"/>
  <c r="K77" i="81"/>
  <c r="L77" i="81"/>
  <c r="M77" i="81"/>
  <c r="N77" i="81"/>
  <c r="O77" i="81"/>
  <c r="P77" i="81"/>
  <c r="R77" i="81"/>
  <c r="S77" i="81"/>
  <c r="T77" i="81"/>
  <c r="U77" i="81"/>
  <c r="V77" i="81"/>
  <c r="W77" i="81"/>
  <c r="D77" i="81"/>
  <c r="AB58" i="81"/>
  <c r="AC58" i="81"/>
  <c r="AD58" i="81"/>
  <c r="AE58" i="81"/>
  <c r="AF58" i="81"/>
  <c r="AG58" i="81"/>
  <c r="AH58" i="81"/>
  <c r="AI58" i="81"/>
  <c r="AJ58" i="81"/>
  <c r="AK58" i="81"/>
  <c r="AL58" i="81"/>
  <c r="AA58" i="81"/>
  <c r="E58" i="81"/>
  <c r="F58" i="81"/>
  <c r="G58" i="81"/>
  <c r="H58" i="81"/>
  <c r="I58" i="81"/>
  <c r="J58" i="81"/>
  <c r="K58" i="81"/>
  <c r="L58" i="81"/>
  <c r="M58" i="81"/>
  <c r="N58" i="81"/>
  <c r="O58" i="81"/>
  <c r="R58" i="81"/>
  <c r="S58" i="81"/>
  <c r="T58" i="81"/>
  <c r="U58" i="81"/>
  <c r="V58" i="81"/>
  <c r="W58" i="81"/>
  <c r="D58" i="81"/>
  <c r="AB51" i="81"/>
  <c r="AC51" i="81"/>
  <c r="AD51" i="81"/>
  <c r="C20" i="64" s="1"/>
  <c r="AE51" i="81"/>
  <c r="AF51" i="81"/>
  <c r="AG51" i="81"/>
  <c r="AH51" i="81"/>
  <c r="AI51" i="81"/>
  <c r="AJ51" i="81"/>
  <c r="AK51" i="81"/>
  <c r="AL51" i="81"/>
  <c r="AA51" i="81"/>
  <c r="E51" i="81"/>
  <c r="F51" i="81"/>
  <c r="G51" i="81"/>
  <c r="H51" i="81"/>
  <c r="I51" i="81"/>
  <c r="J51" i="81"/>
  <c r="K51" i="81"/>
  <c r="L51" i="81"/>
  <c r="M51" i="81"/>
  <c r="N51" i="81"/>
  <c r="O51" i="81"/>
  <c r="P51" i="81"/>
  <c r="R51" i="81"/>
  <c r="S51" i="81"/>
  <c r="T51" i="81"/>
  <c r="U51" i="81"/>
  <c r="V51" i="81"/>
  <c r="W51" i="81"/>
  <c r="D51" i="81"/>
  <c r="AB37" i="81"/>
  <c r="AC37" i="81"/>
  <c r="AD37" i="81"/>
  <c r="AE37" i="81"/>
  <c r="AF37" i="81"/>
  <c r="AG37" i="81"/>
  <c r="AH37" i="81"/>
  <c r="AI37" i="81"/>
  <c r="AJ37" i="81"/>
  <c r="AK37" i="81"/>
  <c r="AL37" i="81"/>
  <c r="AA37" i="81"/>
  <c r="E37" i="81"/>
  <c r="F37" i="81"/>
  <c r="G37" i="81"/>
  <c r="I37" i="81"/>
  <c r="J37" i="81"/>
  <c r="K37" i="81"/>
  <c r="L37" i="81"/>
  <c r="M37" i="81"/>
  <c r="N37" i="81"/>
  <c r="O37" i="81"/>
  <c r="P37" i="81"/>
  <c r="R37" i="81"/>
  <c r="S37" i="81"/>
  <c r="T37" i="81"/>
  <c r="U37" i="81"/>
  <c r="V37" i="81"/>
  <c r="W37" i="81"/>
  <c r="D37" i="81"/>
  <c r="AB19" i="81"/>
  <c r="AC19" i="81"/>
  <c r="AD19" i="81"/>
  <c r="AE19" i="81"/>
  <c r="AF19" i="81"/>
  <c r="AG19" i="81"/>
  <c r="AH19" i="81"/>
  <c r="AI19" i="81"/>
  <c r="AJ19" i="81"/>
  <c r="AK19" i="81"/>
  <c r="AL19" i="81"/>
  <c r="AA19" i="81"/>
  <c r="D19" i="81"/>
  <c r="E19" i="81"/>
  <c r="F19" i="81"/>
  <c r="G19" i="81"/>
  <c r="H19" i="81"/>
  <c r="I19" i="81"/>
  <c r="J19" i="81"/>
  <c r="K19" i="81"/>
  <c r="L19" i="81"/>
  <c r="M19" i="81"/>
  <c r="N19" i="81"/>
  <c r="O19" i="81"/>
  <c r="R19" i="81"/>
  <c r="S19" i="81"/>
  <c r="T19" i="81"/>
  <c r="U19" i="81"/>
  <c r="V19" i="81"/>
  <c r="W19" i="81"/>
  <c r="P19" i="81"/>
  <c r="E14" i="64" l="1"/>
  <c r="C22" i="44"/>
  <c r="S79" i="81"/>
  <c r="F13" i="45"/>
  <c r="E30" i="51"/>
  <c r="C14" i="51"/>
  <c r="F20" i="45"/>
  <c r="E18" i="44"/>
  <c r="C14" i="64"/>
  <c r="E18" i="51"/>
  <c r="D14" i="45"/>
  <c r="F18" i="45"/>
  <c r="C16" i="51"/>
  <c r="U79" i="81"/>
  <c r="M79" i="81"/>
  <c r="AK79" i="81"/>
  <c r="O79" i="81"/>
  <c r="AJ79" i="81"/>
  <c r="C30" i="44"/>
  <c r="E18" i="42"/>
  <c r="K79" i="81"/>
  <c r="D29" i="45"/>
  <c r="C14" i="42"/>
  <c r="AH79" i="81"/>
  <c r="AB79" i="81"/>
  <c r="C16" i="42"/>
  <c r="E19" i="42"/>
  <c r="C22" i="42"/>
  <c r="C29" i="44"/>
  <c r="E20" i="44"/>
  <c r="E13" i="44"/>
  <c r="C29" i="64"/>
  <c r="C30" i="51"/>
  <c r="D22" i="45"/>
  <c r="D20" i="45"/>
  <c r="E31" i="44"/>
  <c r="E31" i="64"/>
  <c r="E20" i="42"/>
  <c r="C30" i="42"/>
  <c r="C29" i="42"/>
  <c r="AL79" i="81"/>
  <c r="F19" i="45"/>
  <c r="C29" i="51"/>
  <c r="F30" i="45"/>
  <c r="E19" i="44"/>
  <c r="C14" i="44"/>
  <c r="E19" i="64"/>
  <c r="E31" i="51"/>
  <c r="E19" i="51"/>
  <c r="C22" i="51"/>
  <c r="C20" i="51"/>
  <c r="E31" i="42"/>
  <c r="AF79" i="81"/>
  <c r="F31" i="45"/>
  <c r="E20" i="64"/>
  <c r="E20" i="51"/>
  <c r="E30" i="44"/>
  <c r="C16" i="44"/>
  <c r="X51" i="81"/>
  <c r="AM50" i="81" s="1"/>
  <c r="AO50" i="81" s="1"/>
  <c r="W79" i="81"/>
  <c r="V79" i="81"/>
  <c r="E12" i="51"/>
  <c r="E30" i="64"/>
  <c r="N79" i="81"/>
  <c r="AE79" i="81"/>
  <c r="D16" i="45"/>
  <c r="D30" i="45"/>
  <c r="E18" i="64"/>
  <c r="C22" i="64"/>
  <c r="T79" i="81"/>
  <c r="L79" i="81"/>
  <c r="AI79" i="81"/>
  <c r="E14" i="44"/>
  <c r="C20" i="44"/>
  <c r="C30" i="64"/>
  <c r="C16" i="64"/>
  <c r="F14" i="45"/>
  <c r="AC79" i="81"/>
  <c r="E13" i="64"/>
  <c r="E30" i="42"/>
  <c r="R79" i="81"/>
  <c r="J79" i="81"/>
  <c r="AG79" i="81"/>
  <c r="E13" i="42"/>
  <c r="E12" i="42"/>
  <c r="E14" i="42"/>
  <c r="X77" i="81"/>
  <c r="AM76" i="81" s="1"/>
  <c r="H79" i="81"/>
  <c r="E13" i="51"/>
  <c r="F79" i="81"/>
  <c r="E14" i="51"/>
  <c r="E12" i="64"/>
  <c r="AD79" i="81"/>
  <c r="E12" i="44"/>
  <c r="E79" i="81"/>
  <c r="I79" i="81"/>
  <c r="G79" i="81"/>
  <c r="X19" i="81"/>
  <c r="AM18" i="81" s="1"/>
  <c r="F12" i="45"/>
  <c r="D79" i="81"/>
  <c r="AA79" i="81"/>
  <c r="P79" i="81"/>
  <c r="X37" i="81"/>
  <c r="AM36" i="81" s="1"/>
  <c r="AO36" i="81" s="1"/>
  <c r="AP11" i="81"/>
  <c r="AP12" i="81"/>
  <c r="AP13" i="81"/>
  <c r="AP14" i="81"/>
  <c r="AP15" i="81"/>
  <c r="AP21" i="81"/>
  <c r="AP22" i="81"/>
  <c r="AP23" i="81"/>
  <c r="AP24" i="81"/>
  <c r="AP25" i="81"/>
  <c r="AP26" i="81"/>
  <c r="AP27" i="81"/>
  <c r="AP28" i="81"/>
  <c r="AP29" i="81"/>
  <c r="AP30" i="81"/>
  <c r="AP31" i="81"/>
  <c r="AP32" i="81"/>
  <c r="AP33" i="81"/>
  <c r="AP34" i="81"/>
  <c r="AP40" i="81"/>
  <c r="AP41" i="81"/>
  <c r="AP42" i="81"/>
  <c r="AP43" i="81"/>
  <c r="AP44" i="81"/>
  <c r="AP45" i="81"/>
  <c r="AP46" i="81"/>
  <c r="AP47" i="81"/>
  <c r="AP48" i="81"/>
  <c r="AP54" i="81"/>
  <c r="AP55" i="81"/>
  <c r="AP61" i="81"/>
  <c r="AP62" i="81"/>
  <c r="AP63" i="81"/>
  <c r="AP64" i="81"/>
  <c r="AP65" i="81"/>
  <c r="AP66" i="81"/>
  <c r="AP67" i="81"/>
  <c r="AP68" i="81"/>
  <c r="AP69" i="81"/>
  <c r="AP70" i="81"/>
  <c r="AP71" i="81"/>
  <c r="AP72" i="81"/>
  <c r="AP73" i="81"/>
  <c r="AP74" i="81"/>
  <c r="AO11" i="81"/>
  <c r="AO12" i="81"/>
  <c r="AO13" i="81"/>
  <c r="AO14" i="81"/>
  <c r="AO15" i="81"/>
  <c r="AO21" i="81"/>
  <c r="AO22" i="81"/>
  <c r="AO23" i="81"/>
  <c r="AO24" i="81"/>
  <c r="AO25" i="81"/>
  <c r="AO26" i="81"/>
  <c r="AO27" i="81"/>
  <c r="AO28" i="81"/>
  <c r="AO29" i="81"/>
  <c r="AO30" i="81"/>
  <c r="AO31" i="81"/>
  <c r="AO32" i="81"/>
  <c r="AO33" i="81"/>
  <c r="AO34" i="81"/>
  <c r="AO40" i="81"/>
  <c r="AO41" i="81"/>
  <c r="AO42" i="81"/>
  <c r="AO43" i="81"/>
  <c r="AO44" i="81"/>
  <c r="AO45" i="81"/>
  <c r="AO46" i="81"/>
  <c r="AO47" i="81"/>
  <c r="AO48" i="81"/>
  <c r="AO54" i="81"/>
  <c r="AO55" i="81"/>
  <c r="AO61" i="81"/>
  <c r="AO62" i="81"/>
  <c r="AO63" i="81"/>
  <c r="AO64" i="81"/>
  <c r="AO65" i="81"/>
  <c r="AO66" i="81"/>
  <c r="AO67" i="81"/>
  <c r="AO68" i="81"/>
  <c r="AO69" i="81"/>
  <c r="AO70" i="81"/>
  <c r="AO71" i="81"/>
  <c r="AO72" i="81"/>
  <c r="AO73" i="81"/>
  <c r="AO74" i="81"/>
  <c r="AP10" i="81"/>
  <c r="AO10" i="81"/>
  <c r="Y12" i="81"/>
  <c r="Y13" i="81"/>
  <c r="Y14" i="81"/>
  <c r="Y15" i="81"/>
  <c r="Y18" i="81"/>
  <c r="Y22" i="81"/>
  <c r="Y23" i="81"/>
  <c r="Y24" i="81"/>
  <c r="Y25" i="81"/>
  <c r="Y26" i="81"/>
  <c r="Y27" i="81"/>
  <c r="Y28" i="81"/>
  <c r="Y29" i="81"/>
  <c r="Y30" i="81"/>
  <c r="Y31" i="81"/>
  <c r="Y33" i="81"/>
  <c r="Y34" i="81"/>
  <c r="Y36" i="81"/>
  <c r="Y40" i="81"/>
  <c r="Y41" i="81"/>
  <c r="Y42" i="81"/>
  <c r="Y43" i="81"/>
  <c r="Y44" i="81"/>
  <c r="Y45" i="81"/>
  <c r="Y47" i="81"/>
  <c r="Y48" i="81"/>
  <c r="Y50" i="81"/>
  <c r="Y54" i="81"/>
  <c r="Y57" i="81"/>
  <c r="Y61" i="81"/>
  <c r="Y62" i="81"/>
  <c r="Y63" i="81"/>
  <c r="Y64" i="81"/>
  <c r="Y65" i="81"/>
  <c r="Y66" i="81"/>
  <c r="Y67" i="81"/>
  <c r="Y69" i="81"/>
  <c r="Y70" i="81"/>
  <c r="Y71" i="81"/>
  <c r="Y72" i="81"/>
  <c r="Y73" i="81"/>
  <c r="Y74" i="81"/>
  <c r="Y76" i="81"/>
  <c r="X11" i="81"/>
  <c r="X12" i="81"/>
  <c r="X13" i="81"/>
  <c r="X14" i="81"/>
  <c r="X15" i="81"/>
  <c r="X18" i="81"/>
  <c r="X22" i="81"/>
  <c r="X23" i="81"/>
  <c r="X24" i="81"/>
  <c r="X25" i="81"/>
  <c r="X26" i="81"/>
  <c r="X27" i="81"/>
  <c r="X28" i="81"/>
  <c r="X29" i="81"/>
  <c r="X30" i="81"/>
  <c r="X31" i="81"/>
  <c r="X32" i="81"/>
  <c r="X33" i="81"/>
  <c r="X34" i="81"/>
  <c r="X36" i="81"/>
  <c r="X40" i="81"/>
  <c r="X41" i="81"/>
  <c r="X42" i="81"/>
  <c r="X43" i="81"/>
  <c r="X44" i="81"/>
  <c r="X45" i="81"/>
  <c r="X46" i="81"/>
  <c r="X47" i="81"/>
  <c r="X48" i="81"/>
  <c r="X50" i="81"/>
  <c r="X54" i="81"/>
  <c r="X55" i="81"/>
  <c r="X57" i="81"/>
  <c r="X58" i="81"/>
  <c r="AM57" i="81" s="1"/>
  <c r="AO57" i="81" s="1"/>
  <c r="X61" i="81"/>
  <c r="X62" i="81"/>
  <c r="X63" i="81"/>
  <c r="X64" i="81"/>
  <c r="X65" i="81"/>
  <c r="X66" i="81"/>
  <c r="X67" i="81"/>
  <c r="X68" i="81"/>
  <c r="X69" i="81"/>
  <c r="X70" i="81"/>
  <c r="X71" i="81"/>
  <c r="X72" i="81"/>
  <c r="X73" i="81"/>
  <c r="X74" i="81"/>
  <c r="X76" i="81"/>
  <c r="Y10" i="81"/>
  <c r="X10" i="81"/>
  <c r="C32" i="64" l="1"/>
  <c r="C33" i="51"/>
  <c r="AM51" i="81"/>
  <c r="AO51" i="81" s="1"/>
  <c r="C20" i="47"/>
  <c r="AC35" i="15"/>
  <c r="AE35" i="15" s="1"/>
  <c r="D32" i="45"/>
  <c r="C33" i="64"/>
  <c r="AC31" i="15"/>
  <c r="AE31" i="15" s="1"/>
  <c r="AM19" i="81"/>
  <c r="AO19" i="81" s="1"/>
  <c r="AM77" i="81"/>
  <c r="AO77" i="81" s="1"/>
  <c r="AC34" i="15"/>
  <c r="AE34" i="15" s="1"/>
  <c r="AC33" i="15"/>
  <c r="AE33" i="15" s="1"/>
  <c r="AM58" i="81"/>
  <c r="AO58" i="81" s="1"/>
  <c r="AC32" i="15"/>
  <c r="AE32" i="15" s="1"/>
  <c r="AM37" i="81"/>
  <c r="AO37" i="81" s="1"/>
  <c r="AO18" i="81"/>
  <c r="D33" i="45"/>
  <c r="AO76" i="81"/>
  <c r="X79" i="81"/>
  <c r="Z24" i="81"/>
  <c r="Z44" i="81"/>
  <c r="Z41" i="81"/>
  <c r="Z70" i="81"/>
  <c r="Z67" i="81"/>
  <c r="AQ45" i="81"/>
  <c r="Z30" i="81"/>
  <c r="Z15" i="81"/>
  <c r="AQ22" i="81"/>
  <c r="Z61" i="81"/>
  <c r="AQ42" i="81"/>
  <c r="AQ47" i="81"/>
  <c r="AQ74" i="81"/>
  <c r="Z12" i="81"/>
  <c r="AQ25" i="81"/>
  <c r="AQ28" i="81"/>
  <c r="AQ43" i="81"/>
  <c r="AQ63" i="81"/>
  <c r="AQ66" i="81"/>
  <c r="AQ69" i="81"/>
  <c r="AQ72" i="81"/>
  <c r="AQ31" i="81"/>
  <c r="AQ34" i="81"/>
  <c r="AQ54" i="81"/>
  <c r="AQ10" i="81"/>
  <c r="AQ13" i="81"/>
  <c r="AQ44" i="81"/>
  <c r="Z33" i="81"/>
  <c r="Z27" i="81"/>
  <c r="Z64" i="81"/>
  <c r="Z73" i="81"/>
  <c r="AQ61" i="81"/>
  <c r="AQ64" i="81"/>
  <c r="AQ67" i="81"/>
  <c r="AQ70" i="81"/>
  <c r="Z45" i="81"/>
  <c r="Z54" i="81"/>
  <c r="AQ11" i="81"/>
  <c r="Z13" i="81"/>
  <c r="AQ14" i="81"/>
  <c r="Z18" i="81"/>
  <c r="Z22" i="81"/>
  <c r="AQ23" i="81"/>
  <c r="Z25" i="81"/>
  <c r="AQ26" i="81"/>
  <c r="Z28" i="81"/>
  <c r="AQ29" i="81"/>
  <c r="Z31" i="81"/>
  <c r="AQ32" i="81"/>
  <c r="Z34" i="81"/>
  <c r="AQ40" i="81"/>
  <c r="Z42" i="81"/>
  <c r="AQ46" i="81"/>
  <c r="Z50" i="81"/>
  <c r="Z62" i="81"/>
  <c r="Z65" i="81"/>
  <c r="Z71" i="81"/>
  <c r="Z74" i="81"/>
  <c r="Z48" i="81"/>
  <c r="AQ55" i="81"/>
  <c r="Z47" i="81"/>
  <c r="AQ62" i="81"/>
  <c r="AQ65" i="81"/>
  <c r="AQ68" i="81"/>
  <c r="AQ71" i="81"/>
  <c r="AQ12" i="81"/>
  <c r="Z14" i="81"/>
  <c r="AQ15" i="81"/>
  <c r="AQ21" i="81"/>
  <c r="Z23" i="81"/>
  <c r="AQ24" i="81"/>
  <c r="Z26" i="81"/>
  <c r="AQ27" i="81"/>
  <c r="Z29" i="81"/>
  <c r="AQ30" i="81"/>
  <c r="AQ33" i="81"/>
  <c r="Z36" i="81"/>
  <c r="Z40" i="81"/>
  <c r="AQ41" i="81"/>
  <c r="Z43" i="81"/>
  <c r="AQ48" i="81"/>
  <c r="Z63" i="81"/>
  <c r="Z66" i="81"/>
  <c r="Z69" i="81"/>
  <c r="Z72" i="81"/>
  <c r="AQ73" i="81"/>
  <c r="Z76" i="81"/>
  <c r="Z57" i="81"/>
  <c r="Z10" i="81"/>
  <c r="AA82" i="15"/>
  <c r="AG11" i="15"/>
  <c r="AG12" i="15"/>
  <c r="AG17" i="15"/>
  <c r="AG36" i="15"/>
  <c r="AG37" i="15"/>
  <c r="AG54" i="15"/>
  <c r="AG55" i="15"/>
  <c r="AG58" i="15"/>
  <c r="AG68" i="15"/>
  <c r="AG69" i="15"/>
  <c r="AG70" i="15"/>
  <c r="AG75" i="15"/>
  <c r="AG27" i="15"/>
  <c r="AG40" i="15"/>
  <c r="AG65" i="15"/>
  <c r="AG66" i="15"/>
  <c r="AG72" i="15"/>
  <c r="AG73" i="15"/>
  <c r="AG78" i="15"/>
  <c r="AG79" i="15"/>
  <c r="BB27" i="15"/>
  <c r="BB28" i="15"/>
  <c r="BB45" i="15"/>
  <c r="BB46" i="15"/>
  <c r="BB65" i="15"/>
  <c r="BB66" i="15"/>
  <c r="BB26" i="15"/>
  <c r="BB29" i="15"/>
  <c r="BB30" i="15"/>
  <c r="BB31" i="15"/>
  <c r="BB32" i="15"/>
  <c r="BB33" i="15"/>
  <c r="BB34" i="15"/>
  <c r="BB35" i="15"/>
  <c r="BB36" i="15"/>
  <c r="BB37" i="15"/>
  <c r="BB38" i="15"/>
  <c r="BB39" i="15"/>
  <c r="BB40" i="15"/>
  <c r="BB41" i="15"/>
  <c r="BB42" i="15"/>
  <c r="BB43" i="15"/>
  <c r="BB44" i="15"/>
  <c r="BB47" i="15"/>
  <c r="BB48" i="15"/>
  <c r="BB49" i="15"/>
  <c r="BB50" i="15"/>
  <c r="BB51" i="15"/>
  <c r="BB52" i="15"/>
  <c r="BB53" i="15"/>
  <c r="BB54" i="15"/>
  <c r="BB55" i="15"/>
  <c r="BB56" i="15"/>
  <c r="BB57" i="15"/>
  <c r="BB58" i="15"/>
  <c r="BB61" i="15"/>
  <c r="BB62" i="15"/>
  <c r="BB63" i="15"/>
  <c r="BB64" i="15"/>
  <c r="BB68" i="15"/>
  <c r="BB69" i="15"/>
  <c r="BB70" i="15"/>
  <c r="BB71" i="15"/>
  <c r="BB72" i="15"/>
  <c r="BB73" i="15"/>
  <c r="BB74" i="15"/>
  <c r="BB75" i="15"/>
  <c r="BB76" i="15"/>
  <c r="BB77" i="15"/>
  <c r="BB78" i="15"/>
  <c r="BB79" i="15"/>
  <c r="BB10" i="15"/>
  <c r="BB11" i="15"/>
  <c r="BB12" i="15"/>
  <c r="BB13" i="15"/>
  <c r="BB14" i="15"/>
  <c r="BB15" i="15"/>
  <c r="BB16" i="15"/>
  <c r="BB17" i="15"/>
  <c r="BB18" i="15"/>
  <c r="BB19" i="15"/>
  <c r="BB20" i="15"/>
  <c r="BB21" i="15"/>
  <c r="BB22" i="15"/>
  <c r="BB23" i="15"/>
  <c r="BB24" i="15"/>
  <c r="BB25" i="15"/>
  <c r="F82" i="15"/>
  <c r="G82" i="15"/>
  <c r="H82" i="15"/>
  <c r="O82" i="15"/>
  <c r="P82" i="15"/>
  <c r="Q82" i="15"/>
  <c r="S82" i="15"/>
  <c r="U82" i="15"/>
  <c r="V82" i="15"/>
  <c r="Z82" i="15"/>
  <c r="E82" i="15"/>
  <c r="AG15" i="15"/>
  <c r="AG57" i="15"/>
  <c r="AG23" i="15"/>
  <c r="AG29" i="15"/>
  <c r="AG47" i="15"/>
  <c r="AG53" i="15"/>
  <c r="AG56" i="15"/>
  <c r="AG61" i="15"/>
  <c r="AG62" i="15"/>
  <c r="AG63" i="15"/>
  <c r="AG64" i="15"/>
  <c r="AG71" i="15"/>
  <c r="AC82" i="15" l="1"/>
  <c r="AO79" i="81"/>
  <c r="AM79" i="81"/>
  <c r="E30" i="46"/>
  <c r="E30" i="47" s="1"/>
  <c r="E17" i="49" s="1"/>
  <c r="AG14" i="15"/>
  <c r="R39" i="15" l="1"/>
  <c r="AF39" i="15" s="1"/>
  <c r="R41" i="15"/>
  <c r="AF41" i="15" s="1"/>
  <c r="R42" i="15"/>
  <c r="AF42" i="15" s="1"/>
  <c r="R43" i="15"/>
  <c r="AF43" i="15" s="1"/>
  <c r="R44" i="15"/>
  <c r="AF44" i="15" s="1"/>
  <c r="R45" i="15"/>
  <c r="AF45" i="15" s="1"/>
  <c r="R46" i="15"/>
  <c r="AF46" i="15" s="1"/>
  <c r="R48" i="15"/>
  <c r="AF48" i="15" s="1"/>
  <c r="R49" i="15"/>
  <c r="AF49" i="15" s="1"/>
  <c r="R50" i="15"/>
  <c r="AF50" i="15" s="1"/>
  <c r="AG45" i="15" l="1"/>
  <c r="AG44" i="15"/>
  <c r="AG50" i="15"/>
  <c r="AG43" i="15"/>
  <c r="AG49" i="15"/>
  <c r="AG42" i="15"/>
  <c r="AG48" i="15"/>
  <c r="AG41" i="15"/>
  <c r="AG46" i="15"/>
  <c r="R82" i="15"/>
  <c r="AG39" i="15"/>
  <c r="E24" i="51" l="1"/>
  <c r="I74" i="67" l="1"/>
  <c r="F71" i="67"/>
  <c r="I72" i="67" s="1"/>
  <c r="F68" i="67"/>
  <c r="F66" i="67"/>
  <c r="F63" i="67"/>
  <c r="F60" i="67"/>
  <c r="F59" i="67"/>
  <c r="F56" i="67"/>
  <c r="F55" i="67"/>
  <c r="F54" i="67"/>
  <c r="F52" i="67"/>
  <c r="F51" i="67"/>
  <c r="F42" i="67"/>
  <c r="F40" i="67"/>
  <c r="F39" i="67"/>
  <c r="F34" i="67"/>
  <c r="F32" i="67"/>
  <c r="F25" i="67"/>
  <c r="F11" i="67"/>
  <c r="I29" i="67" l="1"/>
  <c r="C76" i="67"/>
  <c r="AF30" i="15" l="1"/>
  <c r="AG30" i="15" s="1"/>
  <c r="AF22" i="15"/>
  <c r="AG22" i="15" s="1"/>
  <c r="AF28" i="15"/>
  <c r="AG28" i="15" s="1"/>
  <c r="G35" i="8"/>
  <c r="T26" i="15" s="1"/>
  <c r="AF26" i="15" s="1"/>
  <c r="AG26" i="15" s="1"/>
  <c r="F21" i="8" l="1"/>
  <c r="E21" i="8"/>
  <c r="AQ36" i="79" l="1"/>
  <c r="Y24" i="79"/>
  <c r="Y25" i="79"/>
  <c r="Y26" i="79"/>
  <c r="Y27" i="79"/>
  <c r="Y28" i="79"/>
  <c r="Y29" i="79"/>
  <c r="Y30" i="79"/>
  <c r="Y31" i="79"/>
  <c r="Y32" i="79"/>
  <c r="V24" i="79"/>
  <c r="V26" i="79"/>
  <c r="V27" i="79"/>
  <c r="V28" i="79"/>
  <c r="V30" i="79"/>
  <c r="V31" i="79"/>
  <c r="V32" i="79"/>
  <c r="V23" i="79"/>
  <c r="AF38" i="79"/>
  <c r="F40" i="79"/>
  <c r="Y40" i="79" s="1"/>
  <c r="AF40" i="79" s="1"/>
  <c r="F42" i="79"/>
  <c r="Y42" i="79" s="1"/>
  <c r="F36" i="79"/>
  <c r="Y36" i="79" s="1"/>
  <c r="M12" i="79"/>
  <c r="M57" i="79" s="1"/>
  <c r="C43" i="79"/>
  <c r="F43" i="79" l="1"/>
  <c r="C55" i="79"/>
  <c r="C57" i="79" s="1"/>
  <c r="AJ36" i="79"/>
  <c r="AS36" i="79" s="1"/>
  <c r="AJ42" i="79"/>
  <c r="AS42" i="79" s="1"/>
  <c r="AF42" i="79"/>
  <c r="AF36" i="79"/>
  <c r="AJ40" i="79"/>
  <c r="AS40" i="79" s="1"/>
  <c r="AJ38" i="79"/>
  <c r="AS38" i="79" s="1"/>
  <c r="Y43" i="79" l="1"/>
  <c r="AF43" i="79" s="1"/>
  <c r="F55" i="79"/>
  <c r="M82" i="15"/>
  <c r="N82" i="15"/>
  <c r="E67" i="80"/>
  <c r="E75" i="80" s="1"/>
  <c r="E71" i="80"/>
  <c r="AE38" i="15" l="1"/>
  <c r="K82" i="15"/>
  <c r="AF38" i="15"/>
  <c r="L82" i="15"/>
  <c r="E73" i="80"/>
  <c r="AG38" i="15" l="1"/>
  <c r="E78" i="80"/>
  <c r="F57" i="8"/>
  <c r="G57" i="8"/>
  <c r="E57" i="8"/>
  <c r="G50" i="8" l="1"/>
  <c r="T76" i="15" s="1"/>
  <c r="AF76" i="15" s="1"/>
  <c r="AG76" i="15" s="1"/>
  <c r="G49" i="8"/>
  <c r="T77" i="15" s="1"/>
  <c r="AF77" i="15" s="1"/>
  <c r="G61" i="8"/>
  <c r="G48" i="8"/>
  <c r="AG77" i="15" l="1"/>
  <c r="G45" i="8"/>
  <c r="T21" i="15" s="1"/>
  <c r="AF21" i="15" s="1"/>
  <c r="AG21" i="15" s="1"/>
  <c r="G47" i="8"/>
  <c r="P52" i="79" l="1"/>
  <c r="Y51" i="79"/>
  <c r="AS51" i="79" s="1"/>
  <c r="Y50" i="79"/>
  <c r="AJ50" i="79" s="1"/>
  <c r="Y49" i="79"/>
  <c r="Y48" i="79"/>
  <c r="AJ48" i="79" s="1"/>
  <c r="AF48" i="79"/>
  <c r="AS48" i="79" s="1"/>
  <c r="P33" i="79"/>
  <c r="V33" i="79" s="1"/>
  <c r="AJ32" i="79"/>
  <c r="AF32" i="79"/>
  <c r="AJ31" i="79"/>
  <c r="AS31" i="79"/>
  <c r="AJ30" i="79"/>
  <c r="AF30" i="79"/>
  <c r="AJ29" i="79"/>
  <c r="AF29" i="79"/>
  <c r="AJ28" i="79"/>
  <c r="AS28" i="79"/>
  <c r="AJ27" i="79"/>
  <c r="AS27" i="79"/>
  <c r="AJ26" i="79"/>
  <c r="AF26" i="79"/>
  <c r="AJ25" i="79"/>
  <c r="AF25" i="79"/>
  <c r="AJ24" i="79"/>
  <c r="AF24" i="79"/>
  <c r="AJ23" i="79"/>
  <c r="Y23" i="79"/>
  <c r="AS23" i="79"/>
  <c r="P19" i="79"/>
  <c r="Y18" i="79"/>
  <c r="Y17" i="79"/>
  <c r="Y16" i="79"/>
  <c r="AF16" i="79" s="1"/>
  <c r="Y12" i="79"/>
  <c r="AF12" i="79" s="1"/>
  <c r="F10" i="79"/>
  <c r="F57" i="79" s="1"/>
  <c r="AJ18" i="79" l="1"/>
  <c r="AS18" i="79" s="1"/>
  <c r="AF18" i="79"/>
  <c r="P55" i="79"/>
  <c r="P57" i="79" s="1"/>
  <c r="V19" i="79"/>
  <c r="AJ17" i="79"/>
  <c r="AS17" i="79" s="1"/>
  <c r="AF17" i="79"/>
  <c r="AF19" i="79" s="1"/>
  <c r="AS10" i="79"/>
  <c r="AJ43" i="79"/>
  <c r="AS43" i="79" s="1"/>
  <c r="Y33" i="79"/>
  <c r="AS32" i="79"/>
  <c r="AS24" i="79"/>
  <c r="AS29" i="79"/>
  <c r="AF23" i="79"/>
  <c r="AS25" i="79"/>
  <c r="AS26" i="79"/>
  <c r="AF33" i="79"/>
  <c r="AJ49" i="79"/>
  <c r="AS49" i="79"/>
  <c r="AF28" i="79"/>
  <c r="Y19" i="79"/>
  <c r="AJ51" i="79"/>
  <c r="AJ12" i="79"/>
  <c r="AF27" i="79"/>
  <c r="AS50" i="79"/>
  <c r="V52" i="79"/>
  <c r="AS30" i="79"/>
  <c r="AJ33" i="79"/>
  <c r="AJ16" i="79"/>
  <c r="AS16" i="79" s="1"/>
  <c r="AF31" i="79"/>
  <c r="Y52" i="79"/>
  <c r="Y55" i="79" l="1"/>
  <c r="Y57" i="79" s="1"/>
  <c r="V55" i="79"/>
  <c r="V57" i="79" s="1"/>
  <c r="AJ52" i="79"/>
  <c r="AF52" i="79"/>
  <c r="AF55" i="79" s="1"/>
  <c r="AF57" i="79" s="1"/>
  <c r="AS52" i="79"/>
  <c r="AS33" i="79"/>
  <c r="AJ19" i="79"/>
  <c r="AS19" i="79" s="1"/>
  <c r="E10" i="46"/>
  <c r="E10" i="47" s="1"/>
  <c r="E11" i="46"/>
  <c r="E11" i="47" s="1"/>
  <c r="E19" i="46"/>
  <c r="F52" i="8"/>
  <c r="E52" i="8"/>
  <c r="F15" i="8"/>
  <c r="E15" i="8"/>
  <c r="G13" i="8"/>
  <c r="AJ55" i="79" l="1"/>
  <c r="AJ57" i="79" s="1"/>
  <c r="AS55" i="79"/>
  <c r="G46" i="8"/>
  <c r="G34" i="8"/>
  <c r="T13" i="15" l="1"/>
  <c r="AF13" i="15" s="1"/>
  <c r="AG13" i="15" s="1"/>
  <c r="E12" i="46" l="1"/>
  <c r="E12" i="47" s="1"/>
  <c r="C30" i="54" l="1"/>
  <c r="AG74" i="15" l="1"/>
  <c r="G27" i="8" l="1"/>
  <c r="G25" i="8"/>
  <c r="G26" i="8"/>
  <c r="O14" i="24" l="1"/>
  <c r="C14" i="24" l="1"/>
  <c r="D14" i="24" s="1"/>
  <c r="E14" i="24" s="1"/>
  <c r="F14" i="24" s="1"/>
  <c r="G14" i="24" s="1"/>
  <c r="H14" i="24" s="1"/>
  <c r="I14" i="24" s="1"/>
  <c r="J14" i="24" s="1"/>
  <c r="K14" i="24" s="1"/>
  <c r="L14" i="24" s="1"/>
  <c r="M14" i="24" s="1"/>
  <c r="N14" i="24" s="1"/>
  <c r="E41" i="47"/>
  <c r="E30" i="48" l="1"/>
  <c r="O40" i="24"/>
  <c r="F94" i="8"/>
  <c r="E94" i="8"/>
  <c r="F70" i="8"/>
  <c r="G70" i="8"/>
  <c r="E70" i="8"/>
  <c r="C40" i="24" l="1"/>
  <c r="G33" i="8"/>
  <c r="AF20" i="15" s="1"/>
  <c r="AG20" i="15" s="1"/>
  <c r="E17" i="46"/>
  <c r="E24" i="46" s="1"/>
  <c r="E16" i="6"/>
  <c r="F16" i="6"/>
  <c r="G16" i="6"/>
  <c r="D40" i="24" l="1"/>
  <c r="E40" i="24" s="1"/>
  <c r="F40" i="24" s="1"/>
  <c r="G40" i="24" s="1"/>
  <c r="H40" i="24" s="1"/>
  <c r="G18" i="8"/>
  <c r="I40" i="24" l="1"/>
  <c r="G21" i="8"/>
  <c r="E28" i="46" s="1"/>
  <c r="E28" i="47" s="1"/>
  <c r="E15" i="49" s="1"/>
  <c r="T10" i="15"/>
  <c r="AF10" i="15" s="1"/>
  <c r="AG10" i="15" s="1"/>
  <c r="J40" i="24" l="1"/>
  <c r="K40" i="24" l="1"/>
  <c r="L40" i="24" l="1"/>
  <c r="M40" i="24" l="1"/>
  <c r="G15" i="8"/>
  <c r="N40" i="24" l="1"/>
  <c r="G99" i="8"/>
  <c r="G100" i="8" s="1"/>
  <c r="Q32" i="81" s="1"/>
  <c r="E27" i="44" l="1"/>
  <c r="E33" i="44" s="1"/>
  <c r="Q37" i="81" l="1"/>
  <c r="Y37" i="81" s="1"/>
  <c r="AN36" i="81" s="1"/>
  <c r="Y32" i="81"/>
  <c r="Z32" i="81" s="1"/>
  <c r="F31" i="47"/>
  <c r="G31" i="47"/>
  <c r="H31" i="47"/>
  <c r="Z37" i="81" l="1"/>
  <c r="G114" i="8"/>
  <c r="Q55" i="81" s="1"/>
  <c r="F85" i="8"/>
  <c r="E85" i="8"/>
  <c r="G83" i="8"/>
  <c r="F80" i="8"/>
  <c r="G32" i="8"/>
  <c r="T25" i="15" l="1"/>
  <c r="AF25" i="15" s="1"/>
  <c r="AG25" i="15" s="1"/>
  <c r="Q58" i="81"/>
  <c r="Y58" i="81" s="1"/>
  <c r="AN57" i="81" s="1"/>
  <c r="Y55" i="81"/>
  <c r="Z55" i="81" s="1"/>
  <c r="AD32" i="15"/>
  <c r="AF32" i="15" s="1"/>
  <c r="AG32" i="15" s="1"/>
  <c r="C53" i="44"/>
  <c r="AN37" i="81"/>
  <c r="AP37" i="81" s="1"/>
  <c r="AQ37" i="81" s="1"/>
  <c r="AP36" i="81"/>
  <c r="AQ36" i="81" s="1"/>
  <c r="E33" i="6"/>
  <c r="F33" i="6"/>
  <c r="G33" i="6"/>
  <c r="C60" i="5"/>
  <c r="C29" i="47" s="1"/>
  <c r="O12" i="24" s="1"/>
  <c r="C12" i="24" l="1"/>
  <c r="D12" i="24" s="1"/>
  <c r="E12" i="24" s="1"/>
  <c r="F12" i="24" s="1"/>
  <c r="G12" i="24" s="1"/>
  <c r="H12" i="24" s="1"/>
  <c r="I12" i="24" s="1"/>
  <c r="J12" i="24" s="1"/>
  <c r="K12" i="24" s="1"/>
  <c r="L12" i="24" s="1"/>
  <c r="M12" i="24" s="1"/>
  <c r="N12" i="24" s="1"/>
  <c r="Z58" i="81"/>
  <c r="C61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C20" i="49"/>
  <c r="AD33" i="15" l="1"/>
  <c r="AF33" i="15" s="1"/>
  <c r="AG33" i="15" s="1"/>
  <c r="AN58" i="81"/>
  <c r="AP58" i="81" s="1"/>
  <c r="AQ58" i="81" s="1"/>
  <c r="AP57" i="81"/>
  <c r="AQ57" i="81" s="1"/>
  <c r="A45" i="47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F17" i="47"/>
  <c r="G17" i="47"/>
  <c r="H17" i="47"/>
  <c r="C47" i="47"/>
  <c r="C38" i="48" s="1"/>
  <c r="C15" i="47" l="1"/>
  <c r="C12" i="49" s="1"/>
  <c r="F120" i="8" l="1"/>
  <c r="G120" i="8"/>
  <c r="E120" i="8"/>
  <c r="C46" i="5" l="1"/>
  <c r="C74" i="5" l="1"/>
  <c r="F116" i="8" l="1"/>
  <c r="E116" i="8"/>
  <c r="G116" i="8" l="1"/>
  <c r="E27" i="51" s="1"/>
  <c r="G31" i="8" l="1"/>
  <c r="T19" i="15" s="1"/>
  <c r="G29" i="8"/>
  <c r="T16" i="15" s="1"/>
  <c r="F111" i="8"/>
  <c r="E111" i="8"/>
  <c r="AF19" i="15" l="1"/>
  <c r="AG19" i="15" s="1"/>
  <c r="AF16" i="15"/>
  <c r="AG16" i="15" s="1"/>
  <c r="C33" i="42"/>
  <c r="C46" i="47" l="1"/>
  <c r="C36" i="48" s="1"/>
  <c r="C45" i="47"/>
  <c r="C41" i="47"/>
  <c r="E80" i="8"/>
  <c r="C30" i="48" l="1"/>
  <c r="C33" i="49"/>
  <c r="C31" i="48" s="1"/>
  <c r="G24" i="8" l="1"/>
  <c r="F24" i="63"/>
  <c r="G24" i="63"/>
  <c r="H24" i="63"/>
  <c r="C19" i="48" l="1"/>
  <c r="G30" i="8" l="1"/>
  <c r="T18" i="15" s="1"/>
  <c r="F105" i="8"/>
  <c r="E105" i="8"/>
  <c r="AF18" i="15" l="1"/>
  <c r="AG18" i="15" s="1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F19" i="47"/>
  <c r="G19" i="47"/>
  <c r="H19" i="47"/>
  <c r="C20" i="54" l="1"/>
  <c r="C32" i="54" s="1"/>
  <c r="G28" i="8"/>
  <c r="C29" i="10"/>
  <c r="E53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G32" i="47"/>
  <c r="F55" i="46"/>
  <c r="F11" i="47"/>
  <c r="G11" i="47"/>
  <c r="F10" i="47"/>
  <c r="F12" i="47"/>
  <c r="G55" i="46"/>
  <c r="F24" i="46"/>
  <c r="F35" i="46" s="1"/>
  <c r="F56" i="46" s="1"/>
  <c r="G24" i="46"/>
  <c r="G35" i="46" s="1"/>
  <c r="H24" i="46"/>
  <c r="H35" i="46" s="1"/>
  <c r="G12" i="47"/>
  <c r="F32" i="47"/>
  <c r="E28" i="63"/>
  <c r="E24" i="63"/>
  <c r="G60" i="8"/>
  <c r="G108" i="8"/>
  <c r="Q68" i="81" s="1"/>
  <c r="C26" i="46"/>
  <c r="C34" i="46" s="1"/>
  <c r="E48" i="47"/>
  <c r="O41" i="24" s="1"/>
  <c r="G93" i="8"/>
  <c r="C16" i="10"/>
  <c r="C25" i="10" s="1"/>
  <c r="E64" i="8"/>
  <c r="E88" i="8" s="1"/>
  <c r="E18" i="47"/>
  <c r="G44" i="8"/>
  <c r="O18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H11" i="47"/>
  <c r="E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H10" i="47"/>
  <c r="E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C33" i="44"/>
  <c r="E53" i="44"/>
  <c r="G14" i="47"/>
  <c r="D29" i="14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78" i="8"/>
  <c r="Y52" i="15" s="1"/>
  <c r="G85" i="8"/>
  <c r="D31" i="6"/>
  <c r="A10" i="49"/>
  <c r="A11" i="49" s="1"/>
  <c r="A12" i="49" s="1"/>
  <c r="A13" i="49" s="1"/>
  <c r="A14" i="49" s="1"/>
  <c r="A15" i="49" s="1"/>
  <c r="A16" i="49" s="1"/>
  <c r="A17" i="49" s="1"/>
  <c r="E45" i="49"/>
  <c r="H55" i="46"/>
  <c r="G10" i="47"/>
  <c r="F14" i="47"/>
  <c r="G18" i="47"/>
  <c r="F18" i="47"/>
  <c r="H18" i="47"/>
  <c r="F24" i="47"/>
  <c r="H12" i="47"/>
  <c r="H14" i="47"/>
  <c r="H32" i="47"/>
  <c r="G27" i="47"/>
  <c r="F27" i="47"/>
  <c r="G24" i="47"/>
  <c r="F34" i="47"/>
  <c r="H27" i="47"/>
  <c r="H34" i="47"/>
  <c r="G34" i="47"/>
  <c r="H24" i="47"/>
  <c r="G103" i="8"/>
  <c r="D41" i="24" l="1"/>
  <c r="E41" i="24" s="1"/>
  <c r="F41" i="24" s="1"/>
  <c r="G41" i="24" s="1"/>
  <c r="H41" i="24" s="1"/>
  <c r="I41" i="24" s="1"/>
  <c r="J41" i="24" s="1"/>
  <c r="K41" i="24" s="1"/>
  <c r="L41" i="24" s="1"/>
  <c r="M41" i="24" s="1"/>
  <c r="E31" i="46"/>
  <c r="D31" i="14"/>
  <c r="AK80" i="15" s="1"/>
  <c r="G39" i="8"/>
  <c r="G105" i="8"/>
  <c r="E27" i="64" s="1"/>
  <c r="Q46" i="81"/>
  <c r="Q77" i="81"/>
  <c r="Y77" i="81" s="1"/>
  <c r="AN76" i="81" s="1"/>
  <c r="Y68" i="81"/>
  <c r="Z68" i="81" s="1"/>
  <c r="O42" i="24"/>
  <c r="C44" i="47"/>
  <c r="C34" i="48" s="1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0" i="46"/>
  <c r="E20" i="47" s="1"/>
  <c r="E29" i="63"/>
  <c r="E14" i="46" s="1"/>
  <c r="C34" i="64"/>
  <c r="G80" i="8"/>
  <c r="H56" i="46"/>
  <c r="E21" i="46"/>
  <c r="E21" i="47" s="1"/>
  <c r="E20" i="48" s="1"/>
  <c r="G111" i="8"/>
  <c r="E27" i="42" s="1"/>
  <c r="C17" i="49"/>
  <c r="G56" i="46"/>
  <c r="C30" i="47"/>
  <c r="E24" i="42"/>
  <c r="D14" i="6"/>
  <c r="D33" i="6" s="1"/>
  <c r="C51" i="5"/>
  <c r="C19" i="49"/>
  <c r="C43" i="48"/>
  <c r="G43" i="8"/>
  <c r="G52" i="8" s="1"/>
  <c r="E24" i="64"/>
  <c r="F64" i="8"/>
  <c r="F88" i="8" s="1"/>
  <c r="G92" i="8"/>
  <c r="Q11" i="81" s="1"/>
  <c r="C49" i="44"/>
  <c r="E19" i="47"/>
  <c r="E24" i="44"/>
  <c r="E33" i="51"/>
  <c r="C49" i="51" s="1"/>
  <c r="E10" i="48"/>
  <c r="C55" i="46"/>
  <c r="C70" i="5"/>
  <c r="C32" i="51"/>
  <c r="C34" i="51" s="1"/>
  <c r="C48" i="51" s="1"/>
  <c r="E55" i="47"/>
  <c r="E38" i="48"/>
  <c r="E45" i="48" s="1"/>
  <c r="G64" i="8"/>
  <c r="D34" i="45"/>
  <c r="C12" i="47"/>
  <c r="C12" i="48" s="1"/>
  <c r="C73" i="5" l="1"/>
  <c r="C13" i="47"/>
  <c r="C42" i="24"/>
  <c r="T80" i="15"/>
  <c r="E32" i="46"/>
  <c r="E32" i="47" s="1"/>
  <c r="AF51" i="15"/>
  <c r="AG51" i="15" s="1"/>
  <c r="X82" i="15"/>
  <c r="I31" i="14"/>
  <c r="BA80" i="15"/>
  <c r="BB80" i="15" s="1"/>
  <c r="BB82" i="15" s="1"/>
  <c r="AK82" i="15"/>
  <c r="BA82" i="15" s="1"/>
  <c r="C17" i="47"/>
  <c r="C33" i="47" s="1"/>
  <c r="C52" i="5"/>
  <c r="AF24" i="15"/>
  <c r="AG24" i="15" s="1"/>
  <c r="Z77" i="81"/>
  <c r="Q19" i="81"/>
  <c r="Y11" i="81"/>
  <c r="Z11" i="81" s="1"/>
  <c r="Q51" i="81"/>
  <c r="Y51" i="81" s="1"/>
  <c r="AN50" i="81" s="1"/>
  <c r="Y46" i="81"/>
  <c r="Z46" i="81" s="1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G94" i="8"/>
  <c r="G88" i="8"/>
  <c r="E33" i="42"/>
  <c r="C49" i="42" s="1"/>
  <c r="C71" i="5"/>
  <c r="C11" i="46"/>
  <c r="C11" i="47"/>
  <c r="C11" i="48" s="1"/>
  <c r="E18" i="48"/>
  <c r="O27" i="24"/>
  <c r="C48" i="64"/>
  <c r="C32" i="44"/>
  <c r="C53" i="51"/>
  <c r="C54" i="51" s="1"/>
  <c r="E19" i="48"/>
  <c r="C30" i="10"/>
  <c r="C55" i="47"/>
  <c r="F122" i="8"/>
  <c r="O23" i="24"/>
  <c r="E34" i="44"/>
  <c r="E54" i="44" s="1"/>
  <c r="E34" i="51"/>
  <c r="E54" i="51" s="1"/>
  <c r="O25" i="24"/>
  <c r="F24" i="45"/>
  <c r="C32" i="42"/>
  <c r="C48" i="42" s="1"/>
  <c r="C17" i="46"/>
  <c r="O35" i="24"/>
  <c r="O16" i="24"/>
  <c r="C22" i="49"/>
  <c r="E17" i="47"/>
  <c r="E33" i="46"/>
  <c r="E33" i="47"/>
  <c r="C76" i="5" l="1"/>
  <c r="O19" i="24"/>
  <c r="C19" i="24" s="1"/>
  <c r="D19" i="24" s="1"/>
  <c r="E19" i="24" s="1"/>
  <c r="F19" i="24" s="1"/>
  <c r="G19" i="24" s="1"/>
  <c r="H19" i="24" s="1"/>
  <c r="I19" i="24" s="1"/>
  <c r="J19" i="24" s="1"/>
  <c r="K19" i="24" s="1"/>
  <c r="L19" i="24" s="1"/>
  <c r="M19" i="24" s="1"/>
  <c r="N19" i="24" s="1"/>
  <c r="C25" i="24"/>
  <c r="D25" i="24" s="1"/>
  <c r="E25" i="24" s="1"/>
  <c r="C35" i="24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C27" i="24"/>
  <c r="D27" i="24" s="1"/>
  <c r="E27" i="24" s="1"/>
  <c r="F27" i="24" s="1"/>
  <c r="G27" i="24" s="1"/>
  <c r="H27" i="24" s="1"/>
  <c r="I27" i="24" s="1"/>
  <c r="J27" i="24" s="1"/>
  <c r="K27" i="24" s="1"/>
  <c r="L27" i="24" s="1"/>
  <c r="M27" i="24" s="1"/>
  <c r="N27" i="24" s="1"/>
  <c r="C16" i="24"/>
  <c r="D16" i="24" s="1"/>
  <c r="E16" i="24" s="1"/>
  <c r="D42" i="24"/>
  <c r="C23" i="24"/>
  <c r="D23" i="24" s="1"/>
  <c r="E23" i="24" s="1"/>
  <c r="F23" i="24" s="1"/>
  <c r="G23" i="24" s="1"/>
  <c r="H23" i="24" s="1"/>
  <c r="I23" i="24" s="1"/>
  <c r="J23" i="24" s="1"/>
  <c r="K23" i="24" s="1"/>
  <c r="L23" i="24" s="1"/>
  <c r="M23" i="24" s="1"/>
  <c r="N23" i="24" s="1"/>
  <c r="E34" i="46"/>
  <c r="AE52" i="15"/>
  <c r="Y82" i="15"/>
  <c r="AF80" i="15"/>
  <c r="G122" i="8"/>
  <c r="F27" i="45"/>
  <c r="F33" i="45" s="1"/>
  <c r="Y19" i="81"/>
  <c r="AN18" i="81" s="1"/>
  <c r="Q79" i="81"/>
  <c r="Y79" i="81" s="1"/>
  <c r="Z79" i="81" s="1"/>
  <c r="Z51" i="81"/>
  <c r="AD34" i="15"/>
  <c r="AF34" i="15" s="1"/>
  <c r="AG34" i="15" s="1"/>
  <c r="AP76" i="81"/>
  <c r="AQ76" i="81" s="1"/>
  <c r="AN77" i="81"/>
  <c r="AP77" i="81" s="1"/>
  <c r="AQ77" i="81" s="1"/>
  <c r="C33" i="46"/>
  <c r="C53" i="42"/>
  <c r="C34" i="42"/>
  <c r="C48" i="44"/>
  <c r="C54" i="44" s="1"/>
  <c r="C34" i="44"/>
  <c r="O17" i="24"/>
  <c r="E17" i="48"/>
  <c r="E31" i="47"/>
  <c r="E34" i="42"/>
  <c r="E54" i="42" s="1"/>
  <c r="O8" i="24"/>
  <c r="O30" i="24"/>
  <c r="E33" i="64"/>
  <c r="E34" i="64" s="1"/>
  <c r="E54" i="64" s="1"/>
  <c r="O33" i="24"/>
  <c r="E12" i="48"/>
  <c r="D48" i="45"/>
  <c r="E14" i="47"/>
  <c r="O37" i="24"/>
  <c r="E20" i="49"/>
  <c r="O24" i="24"/>
  <c r="E11" i="48"/>
  <c r="O11" i="24"/>
  <c r="C16" i="48"/>
  <c r="E16" i="48"/>
  <c r="O28" i="24"/>
  <c r="AG80" i="15" l="1"/>
  <c r="AF82" i="15"/>
  <c r="AG82" i="15" s="1"/>
  <c r="E18" i="49"/>
  <c r="O38" i="24"/>
  <c r="C38" i="24" s="1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E35" i="46"/>
  <c r="C37" i="24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C11" i="24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N11" i="24" s="1"/>
  <c r="C30" i="24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8" i="24"/>
  <c r="E42" i="24"/>
  <c r="C28" i="24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C33" i="24"/>
  <c r="D33" i="24" s="1"/>
  <c r="E33" i="24" s="1"/>
  <c r="F33" i="24" s="1"/>
  <c r="G33" i="24" s="1"/>
  <c r="H33" i="24" s="1"/>
  <c r="I33" i="24" s="1"/>
  <c r="J33" i="24" s="1"/>
  <c r="K33" i="24" s="1"/>
  <c r="L33" i="24" s="1"/>
  <c r="M33" i="24" s="1"/>
  <c r="N33" i="24" s="1"/>
  <c r="C24" i="24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N24" i="24" s="1"/>
  <c r="AG52" i="15"/>
  <c r="AB82" i="15"/>
  <c r="E27" i="47"/>
  <c r="D49" i="45"/>
  <c r="D53" i="45" s="1"/>
  <c r="D54" i="45" s="1"/>
  <c r="F34" i="45"/>
  <c r="F54" i="45" s="1"/>
  <c r="Z19" i="81"/>
  <c r="AD35" i="15"/>
  <c r="AF35" i="15" s="1"/>
  <c r="AG35" i="15" s="1"/>
  <c r="AN51" i="81"/>
  <c r="AP51" i="81" s="1"/>
  <c r="AQ51" i="81" s="1"/>
  <c r="AP50" i="81"/>
  <c r="AQ50" i="81" s="1"/>
  <c r="D17" i="24"/>
  <c r="C35" i="46"/>
  <c r="C17" i="24"/>
  <c r="E50" i="46"/>
  <c r="C54" i="42"/>
  <c r="O36" i="24"/>
  <c r="F16" i="24"/>
  <c r="E17" i="24"/>
  <c r="F25" i="24"/>
  <c r="C13" i="48"/>
  <c r="E14" i="48"/>
  <c r="E22" i="48" s="1"/>
  <c r="E24" i="48" s="1"/>
  <c r="O26" i="24"/>
  <c r="O9" i="24"/>
  <c r="C49" i="64"/>
  <c r="C53" i="64" s="1"/>
  <c r="C54" i="64" s="1"/>
  <c r="E24" i="47"/>
  <c r="D8" i="24" l="1"/>
  <c r="F42" i="24"/>
  <c r="C26" i="24"/>
  <c r="D26" i="24" s="1"/>
  <c r="C29" i="24"/>
  <c r="D29" i="24" s="1"/>
  <c r="E29" i="24" s="1"/>
  <c r="F29" i="24" s="1"/>
  <c r="G29" i="24" s="1"/>
  <c r="H29" i="24" s="1"/>
  <c r="I29" i="24" s="1"/>
  <c r="J29" i="24" s="1"/>
  <c r="K29" i="24" s="1"/>
  <c r="L29" i="24" s="1"/>
  <c r="M29" i="24" s="1"/>
  <c r="N29" i="24" s="1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C9" i="24"/>
  <c r="AD31" i="15"/>
  <c r="AN19" i="81"/>
  <c r="AP18" i="81"/>
  <c r="AQ18" i="81" s="1"/>
  <c r="E19" i="49"/>
  <c r="G16" i="24"/>
  <c r="F17" i="24"/>
  <c r="G25" i="24"/>
  <c r="C16" i="47"/>
  <c r="C34" i="47" s="1"/>
  <c r="C37" i="46"/>
  <c r="E46" i="48"/>
  <c r="O32" i="24"/>
  <c r="O39" i="24" s="1"/>
  <c r="E51" i="46"/>
  <c r="O31" i="24"/>
  <c r="C14" i="48"/>
  <c r="C22" i="48" s="1"/>
  <c r="C24" i="48" s="1"/>
  <c r="C26" i="48" s="1"/>
  <c r="O10" i="24"/>
  <c r="C10" i="24" s="1"/>
  <c r="C13" i="24" l="1"/>
  <c r="E8" i="24"/>
  <c r="O13" i="24"/>
  <c r="O20" i="24" s="1"/>
  <c r="O43" i="24"/>
  <c r="E26" i="24"/>
  <c r="D31" i="24"/>
  <c r="C31" i="24"/>
  <c r="C32" i="24"/>
  <c r="C39" i="24" s="1"/>
  <c r="G42" i="24"/>
  <c r="D9" i="24"/>
  <c r="AP19" i="81"/>
  <c r="AN79" i="81"/>
  <c r="AF31" i="15"/>
  <c r="AD82" i="15"/>
  <c r="H16" i="24"/>
  <c r="G17" i="24"/>
  <c r="H25" i="24"/>
  <c r="C13" i="49"/>
  <c r="C25" i="49" s="1"/>
  <c r="C35" i="47"/>
  <c r="C56" i="47" s="1"/>
  <c r="C56" i="46"/>
  <c r="C11" i="49"/>
  <c r="E14" i="49"/>
  <c r="E21" i="49" s="1"/>
  <c r="E26" i="49" s="1"/>
  <c r="E34" i="47"/>
  <c r="E35" i="47" s="1"/>
  <c r="E55" i="46"/>
  <c r="E56" i="46" s="1"/>
  <c r="F8" i="24" l="1"/>
  <c r="C43" i="24"/>
  <c r="D32" i="24"/>
  <c r="H42" i="24"/>
  <c r="F26" i="24"/>
  <c r="E31" i="24"/>
  <c r="E9" i="24"/>
  <c r="C37" i="47"/>
  <c r="AG31" i="15"/>
  <c r="AQ19" i="81"/>
  <c r="AP79" i="81"/>
  <c r="AQ79" i="81" s="1"/>
  <c r="D10" i="24"/>
  <c r="E10" i="24" s="1"/>
  <c r="C20" i="24"/>
  <c r="I16" i="24"/>
  <c r="H17" i="24"/>
  <c r="C26" i="49"/>
  <c r="I25" i="24"/>
  <c r="E46" i="49"/>
  <c r="E56" i="47"/>
  <c r="C58" i="47" s="1"/>
  <c r="D39" i="24" l="1"/>
  <c r="D43" i="24" s="1"/>
  <c r="E13" i="24"/>
  <c r="G8" i="24"/>
  <c r="E32" i="24"/>
  <c r="D13" i="24"/>
  <c r="D20" i="24" s="1"/>
  <c r="G26" i="24"/>
  <c r="F31" i="24"/>
  <c r="I42" i="24"/>
  <c r="E20" i="24"/>
  <c r="F9" i="24"/>
  <c r="F13" i="24" s="1"/>
  <c r="C28" i="49"/>
  <c r="J16" i="24"/>
  <c r="I17" i="24"/>
  <c r="F10" i="24"/>
  <c r="J25" i="24"/>
  <c r="E39" i="24" l="1"/>
  <c r="E43" i="24" s="1"/>
  <c r="F32" i="24"/>
  <c r="F39" i="24" s="1"/>
  <c r="F43" i="24" s="1"/>
  <c r="H8" i="24"/>
  <c r="J42" i="24"/>
  <c r="H26" i="24"/>
  <c r="G31" i="24"/>
  <c r="F20" i="24"/>
  <c r="G9" i="24"/>
  <c r="K16" i="24"/>
  <c r="J17" i="24"/>
  <c r="G10" i="24"/>
  <c r="K25" i="24"/>
  <c r="G32" i="24" l="1"/>
  <c r="G39" i="24" s="1"/>
  <c r="G43" i="24" s="1"/>
  <c r="G13" i="24"/>
  <c r="G20" i="24" s="1"/>
  <c r="I8" i="24"/>
  <c r="I26" i="24"/>
  <c r="H31" i="24"/>
  <c r="K42" i="24"/>
  <c r="H9" i="24"/>
  <c r="L16" i="24"/>
  <c r="K17" i="24"/>
  <c r="H10" i="24"/>
  <c r="H13" i="24" s="1"/>
  <c r="L25" i="24"/>
  <c r="H32" i="24" l="1"/>
  <c r="H39" i="24" s="1"/>
  <c r="H43" i="24" s="1"/>
  <c r="J8" i="24"/>
  <c r="L42" i="24"/>
  <c r="J26" i="24"/>
  <c r="I31" i="24"/>
  <c r="H20" i="24"/>
  <c r="I9" i="24"/>
  <c r="M16" i="24"/>
  <c r="N16" i="24" s="1"/>
  <c r="L17" i="24"/>
  <c r="I10" i="24"/>
  <c r="M25" i="24"/>
  <c r="N25" i="24" s="1"/>
  <c r="I32" i="24" l="1"/>
  <c r="I39" i="24" s="1"/>
  <c r="I13" i="24"/>
  <c r="I20" i="24" s="1"/>
  <c r="K8" i="24"/>
  <c r="K26" i="24"/>
  <c r="J31" i="24"/>
  <c r="M42" i="24"/>
  <c r="N41" i="24"/>
  <c r="N42" i="24" s="1"/>
  <c r="J9" i="24"/>
  <c r="N17" i="24"/>
  <c r="M17" i="24"/>
  <c r="I43" i="24"/>
  <c r="J10" i="24"/>
  <c r="E122" i="8"/>
  <c r="J13" i="24" l="1"/>
  <c r="J32" i="24"/>
  <c r="J39" i="24" s="1"/>
  <c r="J43" i="24" s="1"/>
  <c r="L8" i="24"/>
  <c r="L26" i="24"/>
  <c r="K31" i="24"/>
  <c r="J20" i="24"/>
  <c r="K9" i="24"/>
  <c r="K32" i="24"/>
  <c r="K39" i="24" s="1"/>
  <c r="K10" i="24"/>
  <c r="K13" i="24" l="1"/>
  <c r="M8" i="24"/>
  <c r="M26" i="24"/>
  <c r="L31" i="24"/>
  <c r="K20" i="24"/>
  <c r="L9" i="24"/>
  <c r="L13" i="24" s="1"/>
  <c r="L32" i="24"/>
  <c r="L39" i="24" s="1"/>
  <c r="K43" i="24"/>
  <c r="L10" i="24"/>
  <c r="N8" i="24" l="1"/>
  <c r="N26" i="24"/>
  <c r="N31" i="24" s="1"/>
  <c r="M31" i="24"/>
  <c r="L20" i="24"/>
  <c r="M9" i="24"/>
  <c r="M13" i="24" s="1"/>
  <c r="M32" i="24"/>
  <c r="M39" i="24" s="1"/>
  <c r="L43" i="24"/>
  <c r="M10" i="24"/>
  <c r="N10" i="24" s="1"/>
  <c r="N32" i="24" l="1"/>
  <c r="N9" i="24"/>
  <c r="M20" i="24"/>
  <c r="M43" i="24"/>
  <c r="C45" i="48"/>
  <c r="C46" i="48" s="1"/>
  <c r="N39" i="24" l="1"/>
  <c r="N43" i="24" s="1"/>
  <c r="N13" i="24"/>
  <c r="N20" i="24" s="1"/>
  <c r="C45" i="49"/>
  <c r="C46" i="4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48" authorId="0" shapeId="0" xr:uid="{B03CC216-7DC9-44B3-AF98-FD61876C94BB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<sst xmlns="http://schemas.openxmlformats.org/spreadsheetml/2006/main" count="2593" uniqueCount="1204">
  <si>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</si>
  <si>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</si>
  <si>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</si>
  <si>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</si>
  <si>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</si>
  <si>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</si>
  <si>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</si>
  <si>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</si>
  <si>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</si>
  <si>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</si>
  <si>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</si>
  <si>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</si>
  <si>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</si>
  <si>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</si>
  <si>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</si>
  <si>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</si>
  <si>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</si>
  <si>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</si>
  <si>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</si>
  <si>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</si>
  <si>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</si>
  <si>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</si>
  <si>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</si>
  <si>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</si>
  <si>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</si>
  <si>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</si>
  <si>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</si>
  <si>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</si>
  <si>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</si>
  <si>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</si>
  <si>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</si>
  <si>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</si>
  <si>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</si>
  <si>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</si>
  <si>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</si>
  <si>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</si>
  <si>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</si>
  <si>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</si>
  <si>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</si>
  <si>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</si>
  <si>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</si>
  <si>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</si>
  <si>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</si>
  <si>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</si>
  <si>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</si>
  <si>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</si>
  <si>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</si>
  <si>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</si>
  <si>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</si>
  <si>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</si>
  <si>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</si>
  <si>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</si>
  <si>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</si>
  <si>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</si>
  <si>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</si>
  <si>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</si>
  <si>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</si>
  <si>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</si>
  <si>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</si>
  <si>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</si>
  <si>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</si>
  <si>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</si>
  <si>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</si>
  <si>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</si>
  <si>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</si>
  <si>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</si>
  <si>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</si>
  <si>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</si>
  <si>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</si>
  <si>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</si>
  <si>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</si>
  <si>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</si>
  <si>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</si>
  <si>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</si>
  <si>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</si>
  <si>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</si>
  <si>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</si>
  <si>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</si>
  <si>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</si>
  <si>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</si>
  <si>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</si>
  <si>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</si>
  <si>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</si>
  <si>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</si>
  <si>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</si>
  <si>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</si>
  <si>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</si>
  <si>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</si>
  <si>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</si>
  <si>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</si>
  <si>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</si>
  <si>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</si>
  <si>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</si>
  <si>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</si>
  <si>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</si>
  <si>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39.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</si>
  <si>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</si>
  <si>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</si>
  <si>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</si>
  <si>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</si>
  <si>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</si>
  <si>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</si>
  <si>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</si>
  <si>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</si>
  <si>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</si>
  <si>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</si>
  <si>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</si>
  <si>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</si>
  <si>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</si>
  <si>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</si>
  <si>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</si>
  <si>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</si>
  <si>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</si>
  <si>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</si>
  <si>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</si>
  <si>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</si>
  <si>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</si>
  <si>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</si>
  <si>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Hévíz Város Önkormányzat Áht-n belüli végleges pénzeszk. átvétel összesen: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</si>
  <si>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</si>
  <si>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</si>
  <si>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</si>
  <si>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</si>
  <si>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</si>
  <si>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</si>
  <si>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</si>
  <si>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</si>
  <si>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</si>
  <si>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</si>
  <si>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</si>
  <si>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</si>
  <si>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</si>
  <si>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</si>
  <si>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</si>
  <si>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</si>
  <si>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</si>
  <si>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</si>
  <si>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</si>
  <si>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</si>
  <si>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</si>
  <si>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</si>
  <si>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</si>
  <si>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</si>
  <si>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</si>
  <si>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</si>
  <si>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</si>
  <si>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</si>
  <si>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</si>
  <si>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</si>
  <si>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</si>
  <si>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</si>
  <si>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</si>
  <si>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</si>
  <si>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</si>
  <si>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</si>
  <si>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</si>
  <si>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</si>
  <si>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</si>
  <si>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</si>
  <si>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</si>
  <si>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</si>
  <si>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</si>
  <si>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</si>
  <si>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</si>
  <si>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</si>
  <si>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</si>
  <si>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</si>
  <si>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</si>
  <si>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</si>
  <si>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</si>
  <si>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</si>
  <si>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</si>
  <si>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</si>
  <si>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</si>
  <si>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</si>
  <si>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</si>
  <si>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</si>
  <si>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</si>
  <si>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</si>
  <si>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</si>
  <si>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</si>
  <si>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</si>
  <si>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</si>
  <si>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</si>
  <si>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</si>
  <si>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</si>
  <si>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</si>
  <si>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</si>
  <si>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</si>
  <si>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</si>
  <si>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</si>
  <si>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</si>
  <si>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</si>
  <si>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</si>
  <si>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</si>
  <si>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</si>
  <si>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</si>
  <si>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</si>
  <si>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</si>
  <si>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</si>
  <si>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</si>
  <si>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</si>
  <si>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</si>
  <si>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</si>
  <si>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</si>
  <si>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</si>
  <si>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</si>
  <si>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</si>
  <si>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</si>
  <si>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320.000 Ft/km</t>
  </si>
  <si>
    <t>2 550 Ft/fő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</si>
  <si>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</si>
  <si>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</si>
  <si>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</si>
  <si>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</si>
  <si>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</si>
  <si>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</si>
  <si>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</si>
  <si>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</si>
  <si>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</si>
  <si>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</si>
  <si>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</si>
  <si>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</si>
  <si>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</si>
  <si>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</si>
  <si>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</si>
  <si>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</si>
  <si>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</si>
  <si>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</si>
  <si>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Kötelezettségvállalás módja</t>
  </si>
  <si>
    <t>Kötelezettségvállalás megnevezése</t>
  </si>
  <si>
    <t>Időtartam</t>
  </si>
  <si>
    <t>Működési kiadás</t>
  </si>
  <si>
    <t>Polgármesteri Hivatal</t>
  </si>
  <si>
    <t xml:space="preserve">Balatoni Szövetség tagdíj </t>
  </si>
  <si>
    <t xml:space="preserve">70/ikt. 1911. jk. 4. sz. </t>
  </si>
  <si>
    <t>határozatlan</t>
  </si>
  <si>
    <t>20/1990. (XI. 06.) KT. hat.</t>
  </si>
  <si>
    <t>Települési Önkorm. Országos Szövetsége</t>
  </si>
  <si>
    <t>125/1991. (X.15.) KT. hat.</t>
  </si>
  <si>
    <t>43/1993. (III. 04.) KT. hat.</t>
  </si>
  <si>
    <t xml:space="preserve">Magyar Urbanisztikai Társaság </t>
  </si>
  <si>
    <t>2644/2001.</t>
  </si>
  <si>
    <t>631-5/2007</t>
  </si>
  <si>
    <t>Kisvárosi Önkormányzatok Országos Szövetsége - tagdíj</t>
  </si>
  <si>
    <t>SZO/200-2/2010</t>
  </si>
  <si>
    <t>KGO/190-3/2010</t>
  </si>
  <si>
    <t>Deák téri üzletház üzemeltetési ktg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</si>
  <si>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</si>
  <si>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</si>
  <si>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</si>
  <si>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</si>
  <si>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</si>
  <si>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</si>
  <si>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</si>
  <si>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</si>
  <si>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</si>
  <si>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</si>
  <si>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</si>
  <si>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</si>
  <si>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</si>
  <si>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</si>
  <si>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</si>
  <si>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</si>
  <si>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</si>
  <si>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</si>
  <si>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</si>
  <si>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</si>
  <si>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</si>
  <si>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</si>
  <si>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</si>
  <si>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</si>
  <si>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</si>
  <si>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</si>
  <si>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</si>
  <si>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</si>
  <si>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</si>
  <si>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</si>
  <si>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</si>
  <si>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</si>
  <si>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</si>
  <si>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</si>
  <si>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</si>
  <si>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</si>
  <si>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</si>
  <si>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</si>
  <si>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</si>
  <si>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</si>
  <si>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</si>
  <si>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</si>
  <si>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</si>
  <si>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</si>
  <si>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</si>
  <si>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</si>
  <si>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</si>
  <si>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</si>
  <si>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</si>
  <si>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</si>
  <si>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</si>
  <si>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</si>
  <si>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</si>
  <si>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</si>
  <si>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</si>
  <si>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</si>
  <si>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</si>
  <si>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</si>
  <si>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</si>
  <si>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</si>
  <si>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</si>
  <si>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</si>
  <si>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</si>
  <si>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</si>
  <si>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</si>
  <si>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</si>
  <si>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</si>
  <si>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</si>
  <si>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</si>
  <si>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</si>
  <si>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</si>
  <si>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</si>
  <si>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</si>
  <si>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</si>
  <si>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</si>
  <si>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</si>
  <si>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</si>
  <si>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</si>
  <si>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</si>
  <si>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</si>
  <si>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</si>
  <si>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</si>
  <si>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</si>
  <si>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</si>
  <si>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</si>
  <si>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</si>
  <si>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</si>
  <si>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</si>
  <si>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</si>
  <si>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</si>
  <si>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</si>
  <si>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</si>
  <si>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</si>
  <si>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</si>
  <si>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</si>
  <si>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</si>
  <si>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</si>
  <si>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</si>
  <si>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</si>
  <si>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</si>
  <si>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</si>
  <si>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</si>
  <si>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</si>
  <si>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</si>
  <si>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</si>
  <si>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</si>
  <si>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</si>
  <si>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</si>
  <si>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</si>
  <si>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</si>
  <si>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</si>
  <si>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</si>
  <si>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</si>
  <si>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</si>
  <si>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</si>
  <si>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</si>
  <si>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</si>
  <si>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</si>
  <si>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</si>
  <si>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</si>
  <si>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</si>
  <si>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</si>
  <si>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Diferenciált 600-1000,- Ft/m2/év</t>
  </si>
  <si>
    <t>Települési támogatás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</si>
  <si>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</si>
  <si>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</si>
  <si>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</si>
  <si>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</si>
  <si>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</si>
  <si>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</si>
  <si>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</si>
  <si>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</si>
  <si>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</si>
  <si>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</si>
  <si>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</si>
  <si>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</si>
  <si>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</si>
  <si>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</si>
  <si>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</si>
  <si>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</si>
  <si>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</si>
  <si>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</si>
  <si>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</si>
  <si>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</si>
  <si>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</si>
  <si>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</si>
  <si>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</si>
  <si>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</si>
  <si>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</si>
  <si>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</si>
  <si>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</si>
  <si>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</si>
  <si>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</si>
  <si>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</si>
  <si>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</si>
  <si>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</si>
  <si>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</si>
  <si>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</si>
  <si>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</si>
  <si>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</si>
  <si>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</si>
  <si>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</si>
  <si>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</si>
  <si>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</si>
  <si>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</si>
  <si>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</si>
  <si>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</si>
  <si>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</si>
  <si>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</si>
  <si>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</si>
  <si>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</si>
  <si>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</si>
  <si>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</si>
  <si>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</si>
  <si>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</si>
  <si>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</si>
  <si>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</si>
  <si>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</si>
  <si>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</si>
  <si>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</si>
  <si>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</si>
  <si>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</si>
  <si>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</si>
  <si>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</si>
  <si>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</si>
  <si>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</si>
  <si>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</si>
  <si>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</si>
  <si>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</si>
  <si>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</si>
  <si>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</si>
  <si>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</si>
  <si>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</si>
  <si>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</si>
  <si>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</si>
  <si>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</si>
  <si>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</si>
  <si>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</si>
  <si>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</si>
  <si>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</si>
  <si>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</si>
  <si>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</si>
  <si>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</si>
  <si>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</si>
  <si>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</si>
  <si>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</si>
  <si>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</si>
  <si>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>Felhalm. c. kiadás össz.:</t>
  </si>
  <si>
    <t>40.</t>
  </si>
  <si>
    <t>41.</t>
  </si>
  <si>
    <t>Kiadások összesen: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</si>
  <si>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</si>
  <si>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</si>
  <si>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</si>
  <si>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</si>
  <si>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</si>
  <si>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</si>
  <si>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</si>
  <si>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</si>
  <si>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</si>
  <si>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</si>
  <si>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</si>
  <si>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</si>
  <si>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</si>
  <si>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</si>
  <si>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</si>
  <si>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</si>
  <si>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</si>
  <si>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</si>
  <si>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</si>
  <si>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</si>
  <si>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</si>
  <si>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</si>
  <si>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</si>
  <si>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</si>
  <si>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</si>
  <si>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</si>
  <si>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</si>
  <si>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</si>
  <si>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</si>
  <si>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</si>
  <si>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</si>
  <si>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 xml:space="preserve">V. Teréz Anya Szociális Integrált Intézmény </t>
  </si>
  <si>
    <t>Költségvetési tv 2. sz melléklete alapján igényelt állami támogatás összesen:</t>
  </si>
  <si>
    <t>Magyar Posta - Postaköltség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</si>
  <si>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</si>
  <si>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</si>
  <si>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</si>
  <si>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</si>
  <si>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</si>
  <si>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</si>
  <si>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</si>
  <si>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</si>
  <si>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</si>
  <si>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</si>
  <si>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</si>
  <si>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2019.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</si>
  <si>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</si>
  <si>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</si>
  <si>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</si>
  <si>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</si>
  <si>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</si>
  <si>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</si>
  <si>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</si>
  <si>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</si>
  <si>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</si>
  <si>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</si>
  <si>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</si>
  <si>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</si>
  <si>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</si>
  <si>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</si>
  <si>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</si>
  <si>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</si>
  <si>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</si>
  <si>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</si>
  <si>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</si>
  <si>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</si>
  <si>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</si>
  <si>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</si>
  <si>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</si>
  <si>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</si>
  <si>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505401 Parkolási tevékenység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</si>
  <si>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</si>
  <si>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</si>
  <si>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</si>
  <si>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</si>
  <si>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</si>
  <si>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</si>
  <si>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</si>
  <si>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</si>
  <si>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</si>
  <si>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</si>
  <si>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</si>
  <si>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</si>
  <si>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</si>
  <si>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</si>
  <si>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</si>
  <si>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</si>
  <si>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</si>
  <si>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</si>
  <si>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</si>
  <si>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505502 Város és közs.gazd. (Sportszálló alatti Eon vezeték kiváltása)</t>
  </si>
  <si>
    <t>Magyar Máltai Szeretetszolgálat: Támogató szolgálat</t>
  </si>
  <si>
    <t>64.</t>
  </si>
  <si>
    <t>65.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</si>
  <si>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</si>
  <si>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</si>
  <si>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</si>
  <si>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</si>
  <si>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</si>
  <si>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</si>
  <si>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</si>
  <si>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</si>
  <si>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</si>
  <si>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</si>
  <si>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</si>
  <si>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</si>
  <si>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</si>
  <si>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</si>
  <si>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</si>
  <si>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</si>
  <si>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</si>
  <si>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</si>
  <si>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</si>
  <si>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</si>
  <si>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</si>
  <si>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</si>
  <si>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</si>
  <si>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</si>
  <si>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</si>
  <si>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</si>
  <si>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</si>
  <si>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</si>
  <si>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</si>
  <si>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</si>
  <si>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</si>
  <si>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</si>
  <si>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</si>
  <si>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</si>
  <si>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</si>
  <si>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</si>
  <si>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</si>
  <si>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</si>
  <si>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</si>
  <si>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</si>
  <si>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Balaton Airport Kft (működési és marketing tevékenység)</t>
  </si>
  <si>
    <t>2022.</t>
  </si>
  <si>
    <t>Idősek bentlakásos ellátása</t>
  </si>
  <si>
    <t>Családi- és nővédelmi egészségügyi gondozás (védőnők)</t>
  </si>
  <si>
    <t>Bölcsőde:                                                                bölcsődevezető, kisgyermeknevelő1 fő,  valamint  kisgyermeknevelő 4 fő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</si>
  <si>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</si>
  <si>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</si>
  <si>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</si>
  <si>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</si>
  <si>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</si>
  <si>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</si>
  <si>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</si>
  <si>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</si>
  <si>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</si>
  <si>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</si>
  <si>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</si>
  <si>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</si>
  <si>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</si>
  <si>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</si>
  <si>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</si>
  <si>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</si>
  <si>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</si>
  <si>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</si>
  <si>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</si>
  <si>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</si>
  <si>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</si>
  <si>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</si>
  <si>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</si>
  <si>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</si>
  <si>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</si>
  <si>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</si>
  <si>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</si>
  <si>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</si>
  <si>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</si>
  <si>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</si>
  <si>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</si>
  <si>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</si>
  <si>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</si>
  <si>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</si>
  <si>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</si>
  <si>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373,5 ha</t>
  </si>
  <si>
    <t>25.200 Ft/ha</t>
  </si>
  <si>
    <t xml:space="preserve">Eszközbeszerzés </t>
  </si>
  <si>
    <t>Hévízi Futó és Fitnesz Egyesület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</si>
  <si>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</si>
  <si>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</si>
  <si>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</si>
  <si>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</si>
  <si>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</si>
  <si>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</si>
  <si>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</si>
  <si>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</si>
  <si>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</si>
  <si>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</si>
  <si>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</si>
  <si>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</si>
  <si>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</si>
  <si>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</si>
  <si>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</si>
  <si>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</si>
  <si>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t>2023.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</si>
  <si>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</si>
  <si>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</si>
  <si>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</si>
  <si>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</si>
  <si>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</si>
  <si>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</si>
  <si>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</si>
  <si>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</si>
  <si>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530,- Ft/fő/éjszaka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</si>
  <si>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</si>
  <si>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</si>
  <si>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</si>
  <si>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</si>
  <si>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</si>
  <si>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</si>
  <si>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</si>
  <si>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</si>
  <si>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</si>
  <si>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</si>
  <si>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</si>
  <si>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</si>
  <si>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</si>
  <si>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</si>
  <si>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</si>
  <si>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</si>
  <si>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</si>
  <si>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Közvetlenül az intézményvezető alá rendeltek:</t>
  </si>
  <si>
    <t>Közművelődés</t>
  </si>
  <si>
    <t>Könyvtár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</si>
  <si>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</si>
  <si>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</si>
  <si>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</si>
  <si>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</si>
  <si>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</si>
  <si>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</si>
  <si>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</si>
  <si>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</si>
  <si>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</si>
  <si>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</si>
  <si>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</si>
  <si>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</si>
  <si>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</si>
  <si>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</si>
  <si>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</si>
  <si>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</si>
  <si>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</si>
  <si>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</si>
  <si>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</si>
  <si>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</si>
  <si>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</si>
  <si>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</si>
  <si>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</si>
  <si>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</si>
  <si>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</si>
  <si>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</si>
  <si>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</si>
  <si>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</si>
  <si>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</si>
  <si>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</si>
  <si>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</si>
  <si>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</si>
  <si>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</si>
  <si>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</si>
  <si>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</si>
  <si>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</si>
  <si>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</si>
  <si>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</si>
  <si>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</si>
  <si>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</si>
  <si>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</si>
  <si>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</si>
  <si>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</si>
  <si>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</si>
  <si>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</si>
  <si>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</si>
  <si>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</si>
  <si>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</si>
  <si>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</si>
  <si>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</si>
  <si>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</si>
  <si>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</si>
  <si>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</si>
  <si>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t xml:space="preserve">Informatikai eszközök beszerzése </t>
  </si>
  <si>
    <t>EMVA "Boldog békeidők" 2019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</si>
  <si>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</si>
  <si>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Share Music</t>
  </si>
  <si>
    <t>Knowledge Well</t>
  </si>
  <si>
    <t>505808 Share Music</t>
  </si>
  <si>
    <t>505809 Robots Connecting</t>
  </si>
  <si>
    <t>505807 Knowledge Well</t>
  </si>
  <si>
    <t>Cser Kiadó Hévíz Folyóirat Antológia kiadása</t>
  </si>
  <si>
    <t>2024.</t>
  </si>
  <si>
    <t>E-on - áramdij</t>
  </si>
  <si>
    <t>Magyar Falu Program keretében 932/1 hrsz-on  Ady utca és Kölcsey utca közötti kerékpárút építése (új parkolóhelyek és sétány kialakításának része)</t>
  </si>
  <si>
    <t>Egyéb tartós részesedés</t>
  </si>
  <si>
    <t>forint</t>
  </si>
  <si>
    <t>1.3 összesen</t>
  </si>
  <si>
    <t>1.4 összesen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</si>
  <si>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</si>
  <si>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</si>
  <si>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</si>
  <si>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</si>
  <si>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</si>
  <si>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</si>
  <si>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</si>
  <si>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</si>
  <si>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</si>
  <si>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</si>
  <si>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</si>
  <si>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t xml:space="preserve">Ingatlanértékesítés </t>
  </si>
  <si>
    <t>XIV.</t>
  </si>
  <si>
    <t>XV.</t>
  </si>
  <si>
    <t>XVI.</t>
  </si>
  <si>
    <t>Hévíz Turizmus Marketing Egyesület [1/2016(I. 28.) Kt.hat.]</t>
  </si>
  <si>
    <t>Háziorvosi ügyeleti ellátás: ügyeleti koordinátor 1 fő,  takaritó 1 fő</t>
  </si>
  <si>
    <t>Festetics György Művelődési Kp. Össz.:</t>
  </si>
  <si>
    <t>Brunszvik Teréz Napközi Otthonos Óvoda össz.:</t>
  </si>
  <si>
    <t>Keszthely adó- átadás</t>
  </si>
  <si>
    <t>Alsópáhok adó-átadás</t>
  </si>
  <si>
    <t>valamint adómentesség azon háziorvos, védőnő vállalkozók részére akik vállalkozási szintű adóalapja adóévben a 20.000 ezer forintot nem haladja meg (3 db)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</si>
  <si>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</si>
  <si>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</si>
  <si>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</si>
  <si>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</si>
  <si>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</si>
  <si>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</si>
  <si>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</si>
  <si>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</si>
  <si>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t xml:space="preserve">2022. évi pénzügyi mérleg </t>
  </si>
  <si>
    <t xml:space="preserve">2022. évi működési pénzügyi mérleg </t>
  </si>
  <si>
    <t xml:space="preserve">2022. évi felhalmozási pénzügyi mérleg </t>
  </si>
  <si>
    <t xml:space="preserve">Települési önkormányzatok általános működésének és ágazati feladatainak  2022. évi várható támogatása </t>
  </si>
  <si>
    <t>2022. évi  állami támogatásból származó eredeti előirányzat szerint elszámolható támogatás</t>
  </si>
  <si>
    <t>önkormányzatokért felelős  miniszterárium  2021. 01.01-re vonatkozó adata: 4697 fő</t>
  </si>
  <si>
    <t>235 000 Ft/km</t>
  </si>
  <si>
    <t>20 fő</t>
  </si>
  <si>
    <t>8224 fő</t>
  </si>
  <si>
    <r>
      <t xml:space="preserve">                    Számított alaplétszám (2021. 01.01-i lakosságszám szerint Cserszegtomaj 3527 fő) + (Hévíz lakosságszám szerint 2021. 01.01: 4697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</si>
  <si>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2022. évi közhatalmi bevételek</t>
  </si>
  <si>
    <t>Mérték  (2022. évi január 1. napjától)</t>
  </si>
  <si>
    <t xml:space="preserve">2022. évi előirányzat összesen </t>
  </si>
  <si>
    <t>2022. évi költségvetés</t>
  </si>
  <si>
    <t>2022. évi költségvetés felhalmozási bevételek</t>
  </si>
  <si>
    <t>2022. évi egyéb működési célú támogatások ÁHT-én beülre és  és működési támogatások ÁHT-n kívülre</t>
  </si>
  <si>
    <t>2022. évi felhalmozási kiadásai</t>
  </si>
  <si>
    <t>2022. évi költségvetési rendelet</t>
  </si>
  <si>
    <t xml:space="preserve">2022. évi pénzügyi mérlege </t>
  </si>
  <si>
    <t xml:space="preserve">2022. évi Pénzügyi mérleg </t>
  </si>
  <si>
    <t>2022. évi pénzügyi mérleg</t>
  </si>
  <si>
    <t xml:space="preserve">előirányzat felhasználási ütemterv a 2022. évi  költségvetési rendelethez </t>
  </si>
  <si>
    <t>2022. évi  engedélyezett létszámkeret</t>
  </si>
  <si>
    <t>Beruházás, Felújítás</t>
  </si>
  <si>
    <t xml:space="preserve">Felhalmozási célú támogatás ÁHT-én belülre </t>
  </si>
  <si>
    <t xml:space="preserve">Felhalmozási célú támogatás ÁHT-én kívülre </t>
  </si>
  <si>
    <t>Kiadások Összesen</t>
  </si>
  <si>
    <t>Közhatalmi bevételek</t>
  </si>
  <si>
    <t>Működési bevételek</t>
  </si>
  <si>
    <t>Felhalmozási célú támogatások ÁHT-n belülről</t>
  </si>
  <si>
    <t>Működési célú támogatások ÁHT-n kívülről</t>
  </si>
  <si>
    <t>Felhalmozási bevételek</t>
  </si>
  <si>
    <t>Felhalmozási célú támogatások ÁHT-n kívülről</t>
  </si>
  <si>
    <t>Finanszírozási célú kiadások</t>
  </si>
  <si>
    <t>Finanszírozási célú bevételek</t>
  </si>
  <si>
    <t xml:space="preserve">K </t>
  </si>
  <si>
    <t>O</t>
  </si>
  <si>
    <t>P</t>
  </si>
  <si>
    <t>Q</t>
  </si>
  <si>
    <t>R</t>
  </si>
  <si>
    <t>S</t>
  </si>
  <si>
    <t>T</t>
  </si>
  <si>
    <t>U</t>
  </si>
  <si>
    <t>V</t>
  </si>
  <si>
    <t>W</t>
  </si>
  <si>
    <r>
      <t xml:space="preserve">505810 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</si>
  <si>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 xml:space="preserve">Önormányzat </t>
  </si>
  <si>
    <t>COFOG</t>
  </si>
  <si>
    <t>Y</t>
  </si>
  <si>
    <t xml:space="preserve">Működési célú támogatások ÁHT-n belülről </t>
  </si>
  <si>
    <t>503501 Felhalmozási célú pénzeszköz átadás</t>
  </si>
  <si>
    <t>503401 Munkáltatói kölcsön kiadásai</t>
  </si>
  <si>
    <t>503105 FGYMK Intézmény finanszírozás</t>
  </si>
  <si>
    <t>503104 TASZII intézmény finanszírozás</t>
  </si>
  <si>
    <t>503103 BTNO intézmény finanszírozás</t>
  </si>
  <si>
    <t>503102 GAMESZ intézmény finanszírozás</t>
  </si>
  <si>
    <t>503101 Polgármesteri Hivatal intézményfinanszírozás</t>
  </si>
  <si>
    <t>502237 MFP Zrínyi utca felújítása</t>
  </si>
  <si>
    <t>502236 Vörösmarty utca járda és útfelújítás</t>
  </si>
  <si>
    <t>502235 TOP-2.1.3-16-ZA1-2021-00047 Csapadékvíz infrastruktúra fejlesztés</t>
  </si>
  <si>
    <t>502234 MFP Kerékpárút építés</t>
  </si>
  <si>
    <t>502229 Kézilabda munkacsarnok beruházás</t>
  </si>
  <si>
    <t>502224 RefurbCulture Pócza villa korszerűsítés</t>
  </si>
  <si>
    <t>502221 GINOP-7.1.6-16-2017-00004 Világörökségi helyszínek fejlesztése</t>
  </si>
  <si>
    <t>502218 Zrínyi utca külterületén közmű és zöldfelület</t>
  </si>
  <si>
    <t>502216 dr. Babócsay utca csap. Vízelvezetés közép-keleti városrész</t>
  </si>
  <si>
    <t>502211 TOP-2.1.2-15-ZA1-2016-00004 Nagyparkoló tér zöldfelületeinek fejlesztése</t>
  </si>
  <si>
    <t>502101 HÉSZ</t>
  </si>
  <si>
    <t>501103 Zrínyi u. 99-179. felújítása</t>
  </si>
  <si>
    <t>011130;</t>
  </si>
  <si>
    <t>011130; 062020; 066020</t>
  </si>
  <si>
    <t>.066020</t>
  </si>
  <si>
    <t>.011130</t>
  </si>
  <si>
    <t>.045170</t>
  </si>
  <si>
    <t>.018030</t>
  </si>
  <si>
    <t>.062020</t>
  </si>
  <si>
    <t>018010; 018020;</t>
  </si>
  <si>
    <t xml:space="preserve">011130; 018030; 081041; 084031; 084040; </t>
  </si>
  <si>
    <t>.013350</t>
  </si>
  <si>
    <t>.083030</t>
  </si>
  <si>
    <t>.042180</t>
  </si>
  <si>
    <t>.086090</t>
  </si>
  <si>
    <t>.082070</t>
  </si>
  <si>
    <t>.064010</t>
  </si>
  <si>
    <t>011130; 013350; 083030; 072312;</t>
  </si>
  <si>
    <t>107053;</t>
  </si>
  <si>
    <t>011130; 013350; 031030; 045170; 083030; 066020; 082070</t>
  </si>
  <si>
    <t>Tartalék</t>
  </si>
  <si>
    <t>Z</t>
  </si>
  <si>
    <t>2022.  évi kiadások és bevételek kötelező/nem kötelező feladat megbontásban</t>
  </si>
  <si>
    <t>Intézmények összesen</t>
  </si>
  <si>
    <t>I.</t>
  </si>
  <si>
    <t>011130 Önkormányzatok és önkormányzati hivatalok jogalkotó és általános igazgatási tevékenysége</t>
  </si>
  <si>
    <t>011220 Adó-, vám és jövedéki igazgatás</t>
  </si>
  <si>
    <t>031030 Közterület rendjének fenntartása</t>
  </si>
  <si>
    <t>016010 Országgyűlési, önkormányzati és európai parlamenti képviselőválasztásokhoz kapcsolódó tevékenységek</t>
  </si>
  <si>
    <t>016020 Országos és helyi népszavazással kapcsolatos tevékenységek</t>
  </si>
  <si>
    <t>018030 Támogatási célú finanszírozási műveletek</t>
  </si>
  <si>
    <t xml:space="preserve">II. </t>
  </si>
  <si>
    <t>Hévíz Város Önkormányzat Gazdasági, Műszaki Ellátó Szervezet</t>
  </si>
  <si>
    <t>621 Konyha (096015 Gyermekétkeztetés köznevelési intézményben; 096025 Munkahelyi étkeztetés köznevelési intézményben, 104035 Gyermekétkeztetés bölcsődében; 104036 Munkahelyi étkeztetés gyermekek napközbeni ellátását biztosító intézményben; 104037 Intézményen kívüli gyermekétkeztetés; 049010 Máshova nem sorolt gazdasági ügyek)</t>
  </si>
  <si>
    <t>013320 Köztemető fenntartás és működtetés</t>
  </si>
  <si>
    <t>013360 Más szerv részére végzett pénzügyi- gazdálkodási, üzemeltetési, egyéb szolgáltatások</t>
  </si>
  <si>
    <t>041233 Hosszabb időtartamú közfoglalkoztatás</t>
  </si>
  <si>
    <t>045160 Közutak, hidak, alagutak üzemeltetése, fenntartása</t>
  </si>
  <si>
    <t>047120 Piac üzemeltetése</t>
  </si>
  <si>
    <t>049010 Máshova nem sorolt gazdasági ügyek</t>
  </si>
  <si>
    <t>063020 Víztermelés, - kezelés, -ellátás</t>
  </si>
  <si>
    <t>064010 Közvilágítás</t>
  </si>
  <si>
    <t>066010 Zöldterület kezelés</t>
  </si>
  <si>
    <t>066020 Város- és községgazdálkodási egyéb szolgáltatások</t>
  </si>
  <si>
    <t>086090 Egyéb szabadidős szolgáltatás</t>
  </si>
  <si>
    <t>045170 Parkoló, garázs üzemeltetése, fenntartása</t>
  </si>
  <si>
    <t>III.</t>
  </si>
  <si>
    <t>Gróf I. Festetics György Művelődési Központ, Városi Könyvtár és Múzeális Gyűjtemény</t>
  </si>
  <si>
    <t>016080 Kiemelt állami és önkormányzati rendezvények</t>
  </si>
  <si>
    <t>082042 Könyvtári állomány gyarapítása, nyilvántartása</t>
  </si>
  <si>
    <t>082044 Könyvtári szolgáltatások</t>
  </si>
  <si>
    <t>082061 Múzeumi gyűjteményi tevékenység</t>
  </si>
  <si>
    <t>082063 Múzeumi kiállítási tevékenység</t>
  </si>
  <si>
    <t>082091 Közművelődés - közösségi és társadalmi részvétel fejlesztése</t>
  </si>
  <si>
    <t>082093 Közművelődés - egész életre kiterjedő tanulás, amatőr művészet</t>
  </si>
  <si>
    <t>082092 Közművelődés - hagyományos közösségi kulturális értékek gondozása</t>
  </si>
  <si>
    <t>Hévízi Polgármesteri Hivatal összesen</t>
  </si>
  <si>
    <t>Hévíz Város Önkormányzat Gazdasági, Műszaki Ellátó Szervezet összesen</t>
  </si>
  <si>
    <t>Gróf I. Festetics György Művelődési Központ, Városi Könyvtár és Múzeális Gyűjtemény összesen</t>
  </si>
  <si>
    <t>091110 Óvodai nevelés, ellátás szakmai feladatai</t>
  </si>
  <si>
    <t>091140 Óvodai nevelés, ellátás működtetési feladatai</t>
  </si>
  <si>
    <t>Brunszvik Teréz Napközi Otthonos Óvoda összesen</t>
  </si>
  <si>
    <t>Teréz Anya Szociális Integrált Intézmény</t>
  </si>
  <si>
    <t>072111 Háziorvosi alapellátás</t>
  </si>
  <si>
    <t>072112 Háziorvosi ügyeleti ellátás</t>
  </si>
  <si>
    <t>072311 Fogorvosi alapellátás</t>
  </si>
  <si>
    <t>074031 Család és nővédelmi egészségügyi gondozás</t>
  </si>
  <si>
    <t>074032 Ifjúság-egészésügyi gondozás</t>
  </si>
  <si>
    <t>102023 Időskorúak tartós bentlakásos ellátása</t>
  </si>
  <si>
    <t>102031 Idősek nappali ellátása</t>
  </si>
  <si>
    <t>104031 Gyermekek bölcsődében és mini bölcsődében történő ellátása</t>
  </si>
  <si>
    <t>104042 Család és gyermekjóléti szolgáltatások</t>
  </si>
  <si>
    <t>107051 Szociális étkeztetés szociális konyhán</t>
  </si>
  <si>
    <t>107052 Házi segítségnyújtás</t>
  </si>
  <si>
    <t>107053 Jelzőrendszeres házi segítségnyújtás</t>
  </si>
  <si>
    <t>Teréz Anya Szociális Integrált Intézmény összesen:</t>
  </si>
  <si>
    <t xml:space="preserve">       ebből: működési célú támog. államháztartáson belülre </t>
  </si>
  <si>
    <t xml:space="preserve">Felhalmozási célú visszatérítendő támogatás, kölcsön ÁHT-én kívülre </t>
  </si>
  <si>
    <t>011130; 081041;</t>
  </si>
  <si>
    <t>061030;</t>
  </si>
  <si>
    <t>Felhalmozási célú támogatások, kölcsönök visszatérülése ÁHT-n kívülről</t>
  </si>
  <si>
    <t xml:space="preserve">Állami támogatás, Működési célú támogatások ÁHT-n belülről </t>
  </si>
  <si>
    <t>Csapadékvíz infrastruktúra fejlesztés Hévízen TOP-2.1.3-16-ZA1-2021-00047</t>
  </si>
  <si>
    <t>Knowledge Well - elszámolás külföldi partnerrel</t>
  </si>
  <si>
    <t>Share Music - elszámolás külföldi partnerrel</t>
  </si>
  <si>
    <t>TOP-2.1.3-16-ZA1-2021-00047 Csapadékvíz infrastruktúra fejlesztés</t>
  </si>
  <si>
    <t>MFP-UHK 2021 "út, híd, kerékpárforgalmi létesítmény felújítása" (Zrínyi utca felújítása)</t>
  </si>
  <si>
    <t>2022. évi előirányzat</t>
  </si>
  <si>
    <t>.045120</t>
  </si>
  <si>
    <t>.061030</t>
  </si>
  <si>
    <t>Share Music, Knowledge Well pályázatok során felmerülő árfolyamkülönbözetekre fedezet</t>
  </si>
  <si>
    <t>98+6x2=110 fő és 89+3x2=95 fő</t>
  </si>
  <si>
    <t>20,8 fő ellátott</t>
  </si>
  <si>
    <t>472 fő</t>
  </si>
  <si>
    <t>502304 Okos parkolás működtetés</t>
  </si>
  <si>
    <t xml:space="preserve">505202 Forrás újság </t>
  </si>
  <si>
    <t>505402  HeBi üzemeltetés</t>
  </si>
  <si>
    <t>505101 Önkormány.jogalk. (polgármester, alpolgármester)</t>
  </si>
  <si>
    <t>Egyéb ki nem emelt kiadások részletezése</t>
  </si>
  <si>
    <t>Személyi juttatások és járulékai</t>
  </si>
  <si>
    <t>Személyi juttatás (eFt/év)</t>
  </si>
  <si>
    <t>Járulékok (eFt/év)</t>
  </si>
  <si>
    <t>I-II.</t>
  </si>
  <si>
    <t>Bruttó (eFt/év)</t>
  </si>
  <si>
    <t>Választott tisztségviselõk és bizottsági tagok díja</t>
  </si>
  <si>
    <t>Helyi díjak és kitüntetések 16/2012 (III.28.) ör alapján</t>
  </si>
  <si>
    <t>Közoktatásért díjak, kitüntetések 32/201 (IX.25.) ör alapján</t>
  </si>
  <si>
    <t>a költségvetési évet követő három évre kihatással járó döntésekből származó kötelezettségek célok szerint, évenkénti bontásban</t>
  </si>
  <si>
    <t>2025.</t>
  </si>
  <si>
    <t>Megjegyzés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</si>
  <si>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</si>
  <si>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</si>
  <si>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</si>
  <si>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</si>
  <si>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</si>
  <si>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</si>
  <si>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</si>
  <si>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HIV/198/2020.</t>
  </si>
  <si>
    <t xml:space="preserve">Work Med 2000 Bt-Foglalkozás-egészségügyi szolgáltatás </t>
  </si>
  <si>
    <t>Aegon Biztosító Zrt - Vagyonbiztosítás</t>
  </si>
  <si>
    <t>TC Informatika Kft - térfigyelő rendszer üzemeltetése</t>
  </si>
  <si>
    <t>HIV/1754-12/2021</t>
  </si>
  <si>
    <t xml:space="preserve">Társasház - Közös ktg, és biztosítási díj Kossuth u. 7.    </t>
  </si>
  <si>
    <t>Társasház - Közös ktg. Kossuth u. 5.</t>
  </si>
  <si>
    <t>Kerékpárosbarát Települések Országos Szövetsége</t>
  </si>
  <si>
    <t>1621,1622,1623 Hrsz-ú ingatlanok bérlete             (DRV Zrt területe)</t>
  </si>
  <si>
    <t>VFO/280-14/2014</t>
  </si>
  <si>
    <t>Hévízgyógyfürdő és Szt. András Reumakórház-terület bérlet</t>
  </si>
  <si>
    <t>VFO/1002-5/2014</t>
  </si>
  <si>
    <t>Mobiltoalett Kft - bérleti szerződés</t>
  </si>
  <si>
    <t>KGO/266-2/2014</t>
  </si>
  <si>
    <t>Vagyonvill Keszthely Kft - Kormányablak tűzjelző rendszer távfelügyeleti  díja + karbantartás</t>
  </si>
  <si>
    <t>KGO/263-4/2014</t>
  </si>
  <si>
    <t>CIG Pannónia Biztosító Zrt - HEBI biztosítása</t>
  </si>
  <si>
    <t>HIV/590-2/2018</t>
  </si>
  <si>
    <t>GAMESZ Hévíz - Kormányablak takarítása</t>
  </si>
  <si>
    <t>dr Gelencsér Anita - Parkolási Iroda bírságbehajtás</t>
  </si>
  <si>
    <t>PMH/18-7/2017</t>
  </si>
  <si>
    <t>DRV Zrt.-térfigyelő kamerarendszer (Héviz 042/1 és Keszthely 5332/1 hrsz)</t>
  </si>
  <si>
    <t>HIV/1298-9/2021</t>
  </si>
  <si>
    <t>HIV/26-97/2019</t>
  </si>
  <si>
    <t>Pefőti Irodalmi Muzeum -  szolgáltatás (Héviz folyóirat)</t>
  </si>
  <si>
    <t>VFO/31-138/2015</t>
  </si>
  <si>
    <t>Vagyonvill Keszthely - jelzőrendszer jelzéseinek fogadása d.központban (ROMKERT)</t>
  </si>
  <si>
    <t>HIV/4442-13/2018</t>
  </si>
  <si>
    <t>Optiterm Kft. - hivatal épület hütő-fütő rendszer karbantartás</t>
  </si>
  <si>
    <t>Genertel Bizt. - Kötelező felelősségbiztosítás (BIT-869)</t>
  </si>
  <si>
    <t>Genertel Bizt.- Kötelező felelősségbiztosítás (NKD-199)</t>
  </si>
  <si>
    <t>Generali Biztosító - Casco biztosítás (MRU-493)</t>
  </si>
  <si>
    <t>Unica Bizt. - Kötelező felelősségbiztosítás (MRU-493)</t>
  </si>
  <si>
    <t>Aegon Biztosító Zrt -Önkormányzati Vagyonbiztosítás</t>
  </si>
  <si>
    <t>HIV/173/2022</t>
  </si>
  <si>
    <t>Hévízi TV Nonprofit Kft - Városi televíziós műsorok készítése és közvetítése, MTVA-val együttmüködés</t>
  </si>
  <si>
    <t>VFO/208-10/14</t>
  </si>
  <si>
    <t>Zalaispa Zrt - Hulladék gyűjtés díja</t>
  </si>
  <si>
    <t>HIV/4105-3/2021</t>
  </si>
  <si>
    <t>Gazdasági Ellátó Szervezet Keszthely - gyepmesteri és állatorvosi tev</t>
  </si>
  <si>
    <t>ZNET Telekom Zrt - internet szolg. (Rózsakert) Deák tér 1.</t>
  </si>
  <si>
    <t>KGO/217-14/2017</t>
  </si>
  <si>
    <t>CIB Bank Zrt - Önk.Infr.Fejl.Program 2020 - hitel</t>
  </si>
  <si>
    <t>Dr. Farkas Ügyvédi Iroda</t>
  </si>
  <si>
    <t>HIV/3643-16/2021</t>
  </si>
  <si>
    <t>EMoGÁ Kft</t>
  </si>
  <si>
    <t>HIV/259-7/2020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</si>
  <si>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</si>
  <si>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</si>
  <si>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</si>
  <si>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</si>
  <si>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</si>
  <si>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</si>
  <si>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</si>
  <si>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Nemzeti Mobilfizetési Zrt.-parkolás mobil fizetési rendszeren keresztül</t>
  </si>
  <si>
    <t>HIV/178-140/2020</t>
  </si>
  <si>
    <t>Hunguest Hotels Zrt - antenna bérlet</t>
  </si>
  <si>
    <t>Tel-Info Bt.</t>
  </si>
  <si>
    <t>HIV/280-57/2018</t>
  </si>
  <si>
    <t xml:space="preserve">TC Informatika Kft - Adatvédelmi feladatok </t>
  </si>
  <si>
    <t>HIV/10593-2/2021</t>
  </si>
  <si>
    <t>Nagymihály Csaba - Önk.int.rendszergazdai feladatok</t>
  </si>
  <si>
    <t>HIV/178-164/2020</t>
  </si>
  <si>
    <t>Pintér Tamás EV - szerver üzemeltetés (hevizairport.com)</t>
  </si>
  <si>
    <t>HIV/178-162/2020</t>
  </si>
  <si>
    <t>Pintér Tamás EV - szerver üzemeltetés (heviz.hu)</t>
  </si>
  <si>
    <t>HIV/178-163/2020</t>
  </si>
  <si>
    <t>Pintér Tamás EV - szerver üzemeltetés (onkormanyzat.heviz.hu)</t>
  </si>
  <si>
    <t>HIV/479-7/2019</t>
  </si>
  <si>
    <t>Allfordent Kft - fogászati ügyelet ellátás Keszthely</t>
  </si>
  <si>
    <t>Media Control Group Kft.</t>
  </si>
  <si>
    <t>HIV/157-116/2021</t>
  </si>
  <si>
    <t>TC Informatika Kft. - IT rendszergazdai szolg.</t>
  </si>
  <si>
    <t>HIV/522-29/202</t>
  </si>
  <si>
    <t>Magyar Turizmus Média Kft. - megállapodás</t>
  </si>
  <si>
    <t>HIV/157-133/2021</t>
  </si>
  <si>
    <t>Webmark Europe Kft. - weboldal karbantartás</t>
  </si>
  <si>
    <t>HIV178-20/2020</t>
  </si>
  <si>
    <t>NETLOCK Kft. - tanusitványszolgáltatás</t>
  </si>
  <si>
    <t>HIV/2549-3/2021</t>
  </si>
  <si>
    <t>Adeptus Europe Kft. - beruh.müszaki-tanácsadói feladat</t>
  </si>
  <si>
    <t xml:space="preserve">Magyar Telecom </t>
  </si>
  <si>
    <t>Vizmü - vizdij</t>
  </si>
  <si>
    <t>Magyar Telekom Nyrt. - internet szolgáltatás - Erzsébet királyné u. 5.</t>
  </si>
  <si>
    <t>HIV/10702-5/2000</t>
  </si>
  <si>
    <t>Publimont Hirdetésszervező Kft.</t>
  </si>
  <si>
    <t>HIV/157-142/2021</t>
  </si>
  <si>
    <t>EPS-GLOBAL Zrt. - okos parkolás rendszer müködtetése szolgáltatás</t>
  </si>
  <si>
    <t>HIV/2227-4/2021</t>
  </si>
  <si>
    <t>Visi Géza - erdészeti szakirányitás</t>
  </si>
  <si>
    <t>HIV/522-17/2020</t>
  </si>
  <si>
    <t xml:space="preserve">BVT Flottakezelő Kft. - bérleti szerződés (gépjármü) </t>
  </si>
  <si>
    <t>HIV/162/2022</t>
  </si>
  <si>
    <t>HÉVÜZ -feladatellátási szerződés -Mozi üzemeltetés és rendezvénytech.szolg.</t>
  </si>
  <si>
    <t>505701 Finanszírozási műveletek (hitelfelvétel)</t>
  </si>
  <si>
    <t>69.</t>
  </si>
  <si>
    <t>70.</t>
  </si>
  <si>
    <t>71.</t>
  </si>
  <si>
    <t>Folyóirat beszerzés</t>
  </si>
  <si>
    <t>Üzemanyag beszerzés</t>
  </si>
  <si>
    <t>A.</t>
  </si>
  <si>
    <t>Hosszú távú szerződésekhez köthető kiadások</t>
  </si>
  <si>
    <t>B.</t>
  </si>
  <si>
    <t>Hosszú távú szerződésekhez nem köthető, egyedi megrendelések szerinti kiadások</t>
  </si>
  <si>
    <t>Irodaszer, dekoráció (virágdísz), karbantartási anyag</t>
  </si>
  <si>
    <t>Gépjármű karbantartás</t>
  </si>
  <si>
    <t>Épületkarbantartás</t>
  </si>
  <si>
    <t>Igazgatási díjak</t>
  </si>
  <si>
    <t>Szakértői -, tanácsadási-, közjegyzői díjak</t>
  </si>
  <si>
    <t>Licenc - , jogdíjak</t>
  </si>
  <si>
    <t>Facebook hirdetés</t>
  </si>
  <si>
    <t xml:space="preserve">ÁFA befizetési kötelezettség </t>
  </si>
  <si>
    <t>Cégautóadó</t>
  </si>
  <si>
    <t>Egyéb anyagok, szolgáltatások</t>
  </si>
  <si>
    <t>2021. évi Tér-Zene pályázat 2022. évre áthúzódó része</t>
  </si>
  <si>
    <t>IV</t>
  </si>
  <si>
    <t>Beruházások</t>
  </si>
  <si>
    <t>2022. év</t>
  </si>
  <si>
    <t>Összesen (eFt/év)</t>
  </si>
  <si>
    <t>Egyéb ki nem emelt kiadások összesen I+II+III+IV+V</t>
  </si>
  <si>
    <t>Allianz Bizt. - Casco biztosítás (BIT-869)</t>
  </si>
  <si>
    <t>Allianz Bizt. - Casco biztosítás (NKD-199)</t>
  </si>
  <si>
    <t xml:space="preserve">BVT Flottakezelő Kft. - bérleti szerződés (gépjármű) </t>
  </si>
  <si>
    <t>OTP Bank Nyrt - bankköltség</t>
  </si>
  <si>
    <t>Visi Géza - erdészeti szakirányítás</t>
  </si>
  <si>
    <r>
      <rPr>
        <sz val="9"/>
        <rFont val="Times New Roman"/>
        <family val="1"/>
        <charset val="238"/>
      </rPr>
      <t>V. Szolidaritási hozzájárulás: 2019. évi adatok, mivel az IPA  adőerőképesség megállapításának határideje 2021.08.02.  16.710.633.544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[0,11 + (49.808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22.001)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(50.000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22.001)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0,36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0,11)]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  <r>
      <rPr>
        <b/>
        <sz val="9"/>
        <color theme="9" tint="-0.249977111117893"/>
        <rFont val="Times New Roman"/>
        <family val="1"/>
        <charset val="238"/>
      </rPr>
      <t/>
    </r>
  </si>
  <si>
    <t>Több részletezőt érintő</t>
  </si>
  <si>
    <t>502222 Városi térfigyelő kamerarendszer</t>
  </si>
  <si>
    <t>637-2/2009, HIV/724-2/2019, HIV/2699/2019.</t>
  </si>
  <si>
    <t>Meghosszabbításra vár</t>
  </si>
  <si>
    <t>Meghosszabbításra vár, 2021. évi összeg:286 eFt</t>
  </si>
  <si>
    <t>Meghosszabbításra vár, 2021. évi összeg:610 eFt</t>
  </si>
  <si>
    <t>505202 Forrás újság</t>
  </si>
  <si>
    <t>505701 Vagyongazdálkodás kiadásai</t>
  </si>
  <si>
    <t>Egyedi részletezők</t>
  </si>
  <si>
    <t>GINOP-7.1.6-16-2017-00004 projekt előleg visszafizetés</t>
  </si>
  <si>
    <t>Múzeológus (Igazgató)</t>
  </si>
  <si>
    <t>Közművelődési szakember</t>
  </si>
  <si>
    <t>Könyvtáros (mb. igazgató-helyettes)</t>
  </si>
  <si>
    <t>Kisegítő alkalmazott</t>
  </si>
  <si>
    <t>Házi segítségnyújtás (vezető 1 fő és gondozó 5 fő)</t>
  </si>
  <si>
    <t xml:space="preserve">Bölcsődei  dajkák 2 fő  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</si>
  <si>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2.286 adótárgy, 270.728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</si>
  <si>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(134 db)                     </t>
    </r>
  </si>
  <si>
    <t>2022. évi bérintézkedések támogatása cím szerinti támogatás jogcímenkénti összeg</t>
  </si>
  <si>
    <t>HÉVÜZ Kft Közszolgáltatási szerződés</t>
  </si>
  <si>
    <t>505203 Hévíz TV</t>
  </si>
  <si>
    <t>505204 Egyéb média megjelenés</t>
  </si>
  <si>
    <t>505404 Hévüz Kft (mozi+rendezvények)</t>
  </si>
  <si>
    <t>Választási eljárás normatív támogatása</t>
  </si>
  <si>
    <t>Felvett hitel összege</t>
  </si>
  <si>
    <t>Hitelállomány 2022. 01. 01. napján</t>
  </si>
  <si>
    <t>HIV/823-1/2020</t>
  </si>
  <si>
    <t>HIV/178-19/2020</t>
  </si>
  <si>
    <t>HIV/407-1/2021</t>
  </si>
  <si>
    <t>HIV/70-11/2021</t>
  </si>
  <si>
    <t>Szuperinfo Kft. - Hévíz Forrás időszaki lap előállítása (évi 15 674 eFt)</t>
  </si>
  <si>
    <t>ZNET Telekom Zrt - internet szolg. Zrinyi 130/b.</t>
  </si>
  <si>
    <t>Építményadó revízió</t>
  </si>
  <si>
    <t>2% ( A helyi adókról szóló 1990. évi C. törvény 51/L § alapján 2022. évben: 1 %)</t>
  </si>
  <si>
    <t>Gépjármű beszerzés</t>
  </si>
  <si>
    <t>AA</t>
  </si>
  <si>
    <t>AB</t>
  </si>
  <si>
    <t>25. melléklet a 2/2022. (II.11.) önkormányzati rendelethez</t>
  </si>
  <si>
    <t>24. melléklet a 2/2022. (II.11.) önkormányzati rendelethez</t>
  </si>
  <si>
    <t xml:space="preserve">  23. melléklet a 2/2022. (II.11.) önkormányzati rendelethez</t>
  </si>
  <si>
    <t>11. melléklet a 2/2022. (II.11.) önkormányzati rendelethez</t>
  </si>
  <si>
    <t>Népszámlálás</t>
  </si>
  <si>
    <t>Maradvány</t>
  </si>
  <si>
    <t>Share Music, Knowledge Well, Robots Conneecting pályázatok elszámolása</t>
  </si>
  <si>
    <t>Knowledge Well, Robots Conneecting pályázatok elszámolása</t>
  </si>
  <si>
    <t>Szabó Lőrincz utca 1559/8 hrsz ivóvíz és szennyvízcsatorna beruházáshoz hozzájárulás</t>
  </si>
  <si>
    <t>018010;018030; 072112; 011130</t>
  </si>
  <si>
    <t>Válaszd a hazait! VP6-19.2.1-42-9-21</t>
  </si>
  <si>
    <t>EMMI (Bursa Hungarica visszautalása)</t>
  </si>
  <si>
    <t>Kálvária "Kulturbarangolás Hévízen"TOP 1.2.1-15-ZA1-2016-00010</t>
  </si>
  <si>
    <t>011130; 066020; 013350</t>
  </si>
  <si>
    <t>900060; 018030</t>
  </si>
  <si>
    <t>503106 Magyarország 2021. évi központi költségvetéséről szóló 2020. évi XC. törvény 2. melléklet 56. pontja alapján önkormányzat által fizetendő szolidarítási hozzájárulás , Megelőlegezés, Elszámolásból eredő visszafizetés</t>
  </si>
  <si>
    <t xml:space="preserve">Kézilabda munkacsarnok csapadékvíz elvezetés kialakítása (1455/8 hrsz ingatlan közművesítése) </t>
  </si>
  <si>
    <t xml:space="preserve"> 11.1</t>
  </si>
  <si>
    <t xml:space="preserve"> 11.2</t>
  </si>
  <si>
    <t xml:space="preserve"> 11.3</t>
  </si>
  <si>
    <t>Robots Connecting - elszámolás külföldi partnerrel</t>
  </si>
  <si>
    <t>Választást követő napi távolléti díj</t>
  </si>
  <si>
    <t>018030 Maradvány</t>
  </si>
  <si>
    <t>KBFT-E-22-0693 Kulturális ágazatban közfeladatot ellátók 20 %-os béremelésére kapott támogatás</t>
  </si>
  <si>
    <t>1. melléklet a ………../2022. (…....) önkormányzati rendelethez; 1. melléklet a 2/2022 (II.11.) önkormányzati rendelethez</t>
  </si>
  <si>
    <t>2. melléklet a ……../2022. (……....) önkormányzati rendelethez; 2. melléklet a 2/2022 (II.11.) önkormányzati rendelethez</t>
  </si>
  <si>
    <t>3. melléklet a ………../2022. (………...) önkormányzati rendelethez; 3. melléklet a 2/2022 (II.11.) önkormányzati rendelethez</t>
  </si>
  <si>
    <t>4. melléklet a ….............../2022. (…..............) önkormányzati rendelethez; 4. melléklet a 2/2022 (II.11.) önkormányzati rendelethez</t>
  </si>
  <si>
    <t>013210 Népszámlálás</t>
  </si>
  <si>
    <t>Működési célú átvett pénzeszközök áht. kívül</t>
  </si>
  <si>
    <t xml:space="preserve"> felhalmozási tartalékok</t>
  </si>
  <si>
    <t xml:space="preserve"> felhalmozási célú visszítérítendő támogatás</t>
  </si>
  <si>
    <t>Közterület használati díj</t>
  </si>
  <si>
    <t>Iskolaudvar fejlesztés</t>
  </si>
  <si>
    <t>502238 TOP_Plusz 1.1.3-21 Turisztikai infrastruktóra fejlesztések Hévízen</t>
  </si>
  <si>
    <t>72.</t>
  </si>
  <si>
    <t>HUNG-2022 nemzeti értékek bemutatása pályázat</t>
  </si>
  <si>
    <t>IPA túlfizetés visszafizetése, 2021. évi IPA 1 % támogatás elszámolás</t>
  </si>
  <si>
    <t xml:space="preserve"> 11.4</t>
  </si>
  <si>
    <t>KÖFOP-1.2.1-VEKOP-16-201600359 ASP elszámolás</t>
  </si>
  <si>
    <t>43/A</t>
  </si>
  <si>
    <t>43/B</t>
  </si>
  <si>
    <t>Működési célú visszatérítendő támogatások államháztartáson kívülre</t>
  </si>
  <si>
    <t>Hévízi Tiszta Forrás Dalkör visszatérítendő támogatása</t>
  </si>
  <si>
    <t>Knowledge Well, Robots Conneecting, Share Music, ASP pályázatok elszámolása</t>
  </si>
  <si>
    <t>Hévízi Turisztikai Nonprofit Kft 4 %</t>
  </si>
  <si>
    <t>505701 Vagyongazdálkodás kiadásai (beruházási hiteltörlesztés CIB: 160.121eFt, dologi kiadások: CIB hitel kamat, értékbecslés, részesedés vásárlás)</t>
  </si>
  <si>
    <t>2022. évi májusi felmérés eredmény</t>
  </si>
  <si>
    <r>
      <t xml:space="preserve">Egyéb központi támogatás </t>
    </r>
    <r>
      <rPr>
        <i/>
        <sz val="5"/>
        <color indexed="8"/>
        <rFont val="Times New Roman"/>
        <family val="1"/>
        <charset val="238"/>
      </rPr>
      <t>(9/2022 (I.14.) korm. rendelet alapján a polgármesterek illetményének és költségtérítésének 2022. évi emelésének ellentételezése érdekében 5000 lakos alatti települési önkormányzatok támogatása; IPA 1% 2022.)</t>
    </r>
  </si>
  <si>
    <t xml:space="preserve">                  visszatérítendő működési célú támogatás (K508)</t>
  </si>
  <si>
    <t xml:space="preserve"> 21.1</t>
  </si>
  <si>
    <t xml:space="preserve"> 21.2</t>
  </si>
  <si>
    <t xml:space="preserve">Agrárminisztérium - HUNG-2022 nemzeti értékek bemutatása </t>
  </si>
  <si>
    <t xml:space="preserve">                   visszatérítendő működési célú támogatás (K508)</t>
  </si>
  <si>
    <t xml:space="preserve">                    visszatérítendő működési célú támogatás (K508)</t>
  </si>
  <si>
    <t xml:space="preserve"> 37.1</t>
  </si>
  <si>
    <t xml:space="preserve"> 37.2</t>
  </si>
  <si>
    <t>"Arcot a termelőnek rendezvény és marketing" (Hévíz-Balaton-Zalai Dombhátak Leader Egyesület)</t>
  </si>
  <si>
    <t xml:space="preserve">5. melléklet a ….............../2022. (…..............) önkormányzati rendelethez;5. melléklet a 2/2022. (II.11.) önkormányzati rendelethez </t>
  </si>
  <si>
    <t>6. melléklet a…............./2022. (….............) önkormányzati rendelethez; 6. melléklet a 2/2022 (II.11.) önkormányzati rendelethez</t>
  </si>
  <si>
    <t>7. melléklet a.... (...) önkormányzati rendelethez; 7. melléklet a 2/2022 (II.11.) önkormányzati rendelethez</t>
  </si>
  <si>
    <t>8. melléklet a.... (...) önkormányzati rendelethez; 8. melléklet a 2/2022. (II.11.) önkormányzati rendelethez</t>
  </si>
  <si>
    <t xml:space="preserve"> 9. melléklet a …............./2022. (…............) önkormányzati rendelethez;   9. melléklet a 2/2022. (II.11.) önkormányzati rendelethez</t>
  </si>
  <si>
    <t>10. melléklet a.../2022. (....) önkormányzati rendelethez; 10. melléklet a 2/2022. (II.11.) önkormányzati rendelethez</t>
  </si>
  <si>
    <t>11. melléklet a ……….../2022. (……………....) önkormányzati rendelethez; 12. melléklet a 2/2022. (II.11.) önkormányzati rendelethez</t>
  </si>
  <si>
    <t>12. melléklet a …………./2022. (……………..) önkormányzati rendelethez; 13. melléklet a 2/2022. (II.11.) önkormányzati rendelethez</t>
  </si>
  <si>
    <t>13. melléklet a …………./2022. (……………..) önkormányzati rendelethez; 14. melléklet a 2/2022. (II.11.) önkormányzati rendelethez</t>
  </si>
  <si>
    <t>14.melléklet a…...2022. (….........) önkormányzati rendelethez;   15. melléklet a 2/2022. (II.11.) önkormányzati rendelethez</t>
  </si>
  <si>
    <t>15.melléklet a…...2022. (….........) önkormányzati rendelethez  16. melléklet a 2/2022. (II.11.) önkormányzati rendelethez</t>
  </si>
  <si>
    <t>16.melléklet a…...2022. (….........) önkormányzati rendelethez; 17. melléklet a 2/2022. (II.11.) önkormányzati rendelethez</t>
  </si>
  <si>
    <t xml:space="preserve"> 17.melléklet a…...2022. (….........) önkormányzati rendelethez; 18. melléklet a 2/2022. (II.11.) önkormányzati rendelethez</t>
  </si>
  <si>
    <t>18.melléklet a…...2022. (….........) önkormányzati rendelethez; 19. melléklet a 2/2022. (II.11.) önkormányzati rendelethez</t>
  </si>
  <si>
    <t>19.melléklet a…...2022. (….........) önkormányzati rendelethez; 20. melléklet a 2/2022. (II.11.) önkormányzati rendelethez</t>
  </si>
  <si>
    <t>20.melléklet a…...2022. (….........) önkormányzati rendelethez; 21. melléklet a 2/2022. (II.11.) önkormányzati rendelethez</t>
  </si>
  <si>
    <t>21.melléklet a…...2022. (….........) önkormányzati rendelethez; 22. melléklet a 2/2022. (II.11.)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</si>
</sst>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m&quot;. &quot;d\.;@"/>
    <numFmt numFmtId="166" formatCode="0.0"/>
  </numFmts>
  <fonts count="17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theme="4" tint="-0.499984740745262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sz val="6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i/>
      <sz val="6"/>
      <name val="Times New Roman"/>
      <family val="1"/>
      <charset val="238"/>
    </font>
    <font>
      <i/>
      <sz val="8"/>
      <color theme="9" tint="-0.249977111117893"/>
      <name val="Times New Roman"/>
      <family val="1"/>
      <charset val="238"/>
    </font>
    <font>
      <sz val="9"/>
      <color theme="9" tint="-0.249977111117893"/>
      <name val="Arial CE"/>
      <family val="2"/>
      <charset val="238"/>
    </font>
    <font>
      <b/>
      <sz val="9"/>
      <color theme="9" tint="-0.249977111117893"/>
      <name val="Arial CE"/>
      <charset val="238"/>
    </font>
    <font>
      <b/>
      <sz val="9"/>
      <name val="Arial CE"/>
      <charset val="238"/>
    </font>
    <font>
      <b/>
      <sz val="9"/>
      <color rgb="FFFF0000"/>
      <name val="Arial CE"/>
      <charset val="238"/>
    </font>
    <font>
      <sz val="9"/>
      <color theme="9" tint="-0.249977111117893"/>
      <name val="Times New Roman"/>
      <family val="1"/>
      <charset val="238"/>
    </font>
    <font>
      <sz val="6"/>
      <color indexed="10"/>
      <name val="Times New Roman"/>
      <family val="1"/>
      <charset val="238"/>
    </font>
    <font>
      <b/>
      <sz val="6"/>
      <color indexed="10"/>
      <name val="Times New Roman"/>
      <family val="1"/>
      <charset val="238"/>
    </font>
    <font>
      <sz val="6"/>
      <color rgb="FF00B050"/>
      <name val="Times New Roman"/>
      <family val="1"/>
      <charset val="238"/>
    </font>
    <font>
      <b/>
      <sz val="8"/>
      <color rgb="FF00B05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b/>
      <sz val="9"/>
      <color theme="9" tint="-0.249977111117893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5"/>
      <color indexed="8"/>
      <name val="Times New Roman"/>
      <family val="1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3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3" fillId="0" borderId="0"/>
    <xf numFmtId="0" fontId="9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8" fillId="0" borderId="0"/>
    <xf numFmtId="0" fontId="20" fillId="0" borderId="0"/>
    <xf numFmtId="0" fontId="81" fillId="0" borderId="0"/>
    <xf numFmtId="0" fontId="19" fillId="0" borderId="0"/>
    <xf numFmtId="0" fontId="18" fillId="0" borderId="0"/>
    <xf numFmtId="0" fontId="63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572">
    <xf numFmtId="0" fontId="0" fillId="0" borderId="0" xfId="0"/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51" fillId="0" borderId="0" xfId="0" applyNumberFormat="1" applyFont="1" applyBorder="1"/>
    <xf numFmtId="0" fontId="51" fillId="0" borderId="0" xfId="0" applyFont="1" applyBorder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165" fontId="25" fillId="0" borderId="0" xfId="0" applyNumberFormat="1" applyFont="1" applyBorder="1" applyAlignment="1">
      <alignment horizontal="center" vertical="center"/>
    </xf>
    <xf numFmtId="0" fontId="56" fillId="0" borderId="0" xfId="0" applyFont="1"/>
    <xf numFmtId="0" fontId="56" fillId="0" borderId="0" xfId="0" applyFont="1" applyBorder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5" fillId="0" borderId="16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0" xfId="78" applyNumberFormat="1" applyFont="1" applyFill="1" applyBorder="1" applyAlignment="1">
      <alignment horizontal="left" vertical="center" wrapText="1"/>
    </xf>
    <xf numFmtId="0" fontId="58" fillId="0" borderId="0" xfId="78" applyFont="1"/>
    <xf numFmtId="3" fontId="30" fillId="0" borderId="0" xfId="78" applyNumberFormat="1" applyFont="1" applyBorder="1"/>
    <xf numFmtId="3" fontId="25" fillId="0" borderId="16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3" fontId="55" fillId="0" borderId="0" xfId="0" applyNumberFormat="1" applyFont="1"/>
    <xf numFmtId="3" fontId="55" fillId="0" borderId="0" xfId="0" applyNumberFormat="1" applyFont="1" applyBorder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2" fillId="0" borderId="0" xfId="0" applyFont="1"/>
    <xf numFmtId="3" fontId="34" fillId="0" borderId="0" xfId="0" applyNumberFormat="1" applyFont="1" applyBorder="1"/>
    <xf numFmtId="3" fontId="61" fillId="0" borderId="0" xfId="0" applyNumberFormat="1" applyFont="1" applyBorder="1"/>
    <xf numFmtId="0" fontId="55" fillId="0" borderId="0" xfId="0" applyFont="1" applyBorder="1" applyAlignment="1">
      <alignment wrapText="1"/>
    </xf>
    <xf numFmtId="3" fontId="35" fillId="0" borderId="0" xfId="78" applyNumberFormat="1" applyFont="1" applyBorder="1"/>
    <xf numFmtId="3" fontId="65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55" fillId="0" borderId="0" xfId="0" applyNumberFormat="1" applyFont="1" applyBorder="1" applyAlignment="1">
      <alignment wrapText="1"/>
    </xf>
    <xf numFmtId="3" fontId="61" fillId="0" borderId="19" xfId="0" applyNumberFormat="1" applyFont="1" applyBorder="1"/>
    <xf numFmtId="3" fontId="55" fillId="0" borderId="20" xfId="0" applyNumberFormat="1" applyFont="1" applyBorder="1"/>
    <xf numFmtId="3" fontId="61" fillId="0" borderId="20" xfId="0" applyNumberFormat="1" applyFont="1" applyBorder="1"/>
    <xf numFmtId="3" fontId="25" fillId="0" borderId="21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0" fontId="67" fillId="0" borderId="0" xfId="0" applyFont="1"/>
    <xf numFmtId="0" fontId="31" fillId="0" borderId="0" xfId="0" applyFont="1"/>
    <xf numFmtId="0" fontId="54" fillId="0" borderId="0" xfId="0" applyFont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6" xfId="0" applyFont="1" applyBorder="1" applyAlignment="1">
      <alignment horizontal="center" vertical="center"/>
    </xf>
    <xf numFmtId="3" fontId="65" fillId="0" borderId="27" xfId="0" applyNumberFormat="1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1" fillId="0" borderId="14" xfId="0" applyFont="1" applyBorder="1"/>
    <xf numFmtId="3" fontId="25" fillId="0" borderId="14" xfId="0" applyNumberFormat="1" applyFont="1" applyBorder="1"/>
    <xf numFmtId="0" fontId="55" fillId="0" borderId="0" xfId="0" applyFont="1" applyBorder="1"/>
    <xf numFmtId="3" fontId="55" fillId="0" borderId="0" xfId="74" applyNumberFormat="1" applyFont="1" applyBorder="1"/>
    <xf numFmtId="3" fontId="28" fillId="0" borderId="0" xfId="0" applyNumberFormat="1" applyFont="1" applyBorder="1"/>
    <xf numFmtId="0" fontId="60" fillId="0" borderId="0" xfId="0" applyFont="1" applyBorder="1"/>
    <xf numFmtId="3" fontId="28" fillId="0" borderId="20" xfId="0" applyNumberFormat="1" applyFont="1" applyBorder="1"/>
    <xf numFmtId="3" fontId="34" fillId="0" borderId="20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4" fillId="0" borderId="0" xfId="0" applyFont="1" applyBorder="1"/>
    <xf numFmtId="3" fontId="64" fillId="0" borderId="20" xfId="0" applyNumberFormat="1" applyFont="1" applyBorder="1"/>
    <xf numFmtId="0" fontId="25" fillId="0" borderId="0" xfId="0" applyFont="1" applyBorder="1"/>
    <xf numFmtId="3" fontId="25" fillId="0" borderId="20" xfId="0" applyNumberFormat="1" applyFont="1" applyBorder="1"/>
    <xf numFmtId="0" fontId="28" fillId="0" borderId="0" xfId="0" applyFont="1" applyBorder="1"/>
    <xf numFmtId="3" fontId="55" fillId="0" borderId="20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0" xfId="0" applyFont="1" applyBorder="1"/>
    <xf numFmtId="3" fontId="25" fillId="0" borderId="29" xfId="0" applyNumberFormat="1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0" xfId="0" applyFont="1" applyBorder="1"/>
    <xf numFmtId="0" fontId="54" fillId="0" borderId="0" xfId="71" applyFont="1" applyAlignment="1">
      <alignment vertical="center"/>
    </xf>
    <xf numFmtId="0" fontId="72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73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3" fillId="0" borderId="0" xfId="0" applyFont="1" applyAlignment="1">
      <alignment wrapText="1"/>
    </xf>
    <xf numFmtId="9" fontId="22" fillId="0" borderId="0" xfId="0" applyNumberFormat="1" applyFont="1" applyBorder="1" applyAlignment="1">
      <alignment horizontal="left"/>
    </xf>
    <xf numFmtId="10" fontId="22" fillId="0" borderId="0" xfId="0" applyNumberFormat="1" applyFont="1" applyBorder="1"/>
    <xf numFmtId="10" fontId="22" fillId="0" borderId="0" xfId="0" applyNumberFormat="1" applyFont="1" applyBorder="1" applyAlignment="1">
      <alignment wrapText="1"/>
    </xf>
    <xf numFmtId="3" fontId="22" fillId="0" borderId="0" xfId="0" applyNumberFormat="1" applyFont="1"/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4" xfId="0" applyNumberFormat="1" applyFont="1" applyBorder="1" applyAlignment="1">
      <alignment horizontal="center" vertical="center" wrapText="1"/>
    </xf>
    <xf numFmtId="0" fontId="42" fillId="0" borderId="24" xfId="0" applyFont="1" applyBorder="1"/>
    <xf numFmtId="0" fontId="43" fillId="0" borderId="0" xfId="0" applyFont="1" applyAlignment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3" fillId="0" borderId="24" xfId="0" applyNumberFormat="1" applyFont="1" applyBorder="1"/>
    <xf numFmtId="3" fontId="23" fillId="0" borderId="0" xfId="0" applyNumberFormat="1" applyFont="1" applyBorder="1"/>
    <xf numFmtId="3" fontId="26" fillId="0" borderId="0" xfId="0" applyNumberFormat="1" applyFont="1" applyBorder="1"/>
    <xf numFmtId="0" fontId="36" fillId="0" borderId="0" xfId="78" applyFont="1" applyAlignment="1">
      <alignment horizontal="center" vertical="center"/>
    </xf>
    <xf numFmtId="0" fontId="75" fillId="0" borderId="0" xfId="0" applyFont="1"/>
    <xf numFmtId="3" fontId="56" fillId="0" borderId="0" xfId="0" applyNumberFormat="1" applyFont="1" applyBorder="1"/>
    <xf numFmtId="3" fontId="23" fillId="0" borderId="22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3" fontId="56" fillId="0" borderId="0" xfId="0" applyNumberFormat="1" applyFont="1"/>
    <xf numFmtId="3" fontId="69" fillId="0" borderId="0" xfId="0" applyNumberFormat="1" applyFont="1"/>
    <xf numFmtId="3" fontId="71" fillId="0" borderId="0" xfId="0" applyNumberFormat="1" applyFont="1" applyAlignment="1"/>
    <xf numFmtId="0" fontId="43" fillId="0" borderId="25" xfId="0" applyFont="1" applyBorder="1" applyAlignment="1">
      <alignment wrapText="1"/>
    </xf>
    <xf numFmtId="3" fontId="25" fillId="0" borderId="25" xfId="0" applyNumberFormat="1" applyFont="1" applyBorder="1"/>
    <xf numFmtId="0" fontId="25" fillId="0" borderId="26" xfId="0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76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7" fillId="0" borderId="0" xfId="0" applyFont="1"/>
    <xf numFmtId="0" fontId="28" fillId="0" borderId="0" xfId="0" applyFont="1" applyAlignment="1">
      <alignment horizontal="center" vertical="center"/>
    </xf>
    <xf numFmtId="10" fontId="23" fillId="0" borderId="0" xfId="0" applyNumberFormat="1" applyFont="1" applyBorder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1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8" fillId="0" borderId="0" xfId="0" applyFont="1"/>
    <xf numFmtId="3" fontId="38" fillId="0" borderId="0" xfId="0" applyNumberFormat="1" applyFont="1" applyAlignment="1">
      <alignment horizontal="right"/>
    </xf>
    <xf numFmtId="3" fontId="79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 applyBorder="1"/>
    <xf numFmtId="3" fontId="38" fillId="0" borderId="0" xfId="0" applyNumberFormat="1" applyFont="1" applyBorder="1"/>
    <xf numFmtId="3" fontId="62" fillId="0" borderId="0" xfId="0" applyNumberFormat="1" applyFont="1" applyBorder="1"/>
    <xf numFmtId="3" fontId="30" fillId="0" borderId="0" xfId="0" applyNumberFormat="1" applyFont="1" applyBorder="1"/>
    <xf numFmtId="3" fontId="30" fillId="0" borderId="14" xfId="0" applyNumberFormat="1" applyFont="1" applyBorder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6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6" fillId="0" borderId="0" xfId="0" applyNumberFormat="1" applyFont="1"/>
    <xf numFmtId="3" fontId="88" fillId="0" borderId="0" xfId="0" applyNumberFormat="1" applyFont="1"/>
    <xf numFmtId="3" fontId="55" fillId="0" borderId="51" xfId="74" applyNumberFormat="1" applyFont="1" applyBorder="1"/>
    <xf numFmtId="3" fontId="34" fillId="0" borderId="51" xfId="0" applyNumberFormat="1" applyFont="1" applyBorder="1"/>
    <xf numFmtId="3" fontId="28" fillId="0" borderId="51" xfId="0" applyNumberFormat="1" applyFont="1" applyBorder="1"/>
    <xf numFmtId="3" fontId="30" fillId="0" borderId="51" xfId="0" applyNumberFormat="1" applyFont="1" applyBorder="1"/>
    <xf numFmtId="3" fontId="37" fillId="0" borderId="51" xfId="0" applyNumberFormat="1" applyFont="1" applyBorder="1"/>
    <xf numFmtId="3" fontId="25" fillId="0" borderId="51" xfId="0" applyNumberFormat="1" applyFont="1" applyBorder="1"/>
    <xf numFmtId="3" fontId="28" fillId="0" borderId="53" xfId="0" applyNumberFormat="1" applyFont="1" applyBorder="1"/>
    <xf numFmtId="3" fontId="25" fillId="0" borderId="52" xfId="0" applyNumberFormat="1" applyFont="1" applyBorder="1"/>
    <xf numFmtId="0" fontId="25" fillId="0" borderId="25" xfId="0" applyFont="1" applyBorder="1" applyAlignment="1">
      <alignment wrapText="1"/>
    </xf>
    <xf numFmtId="3" fontId="25" fillId="0" borderId="55" xfId="0" applyNumberFormat="1" applyFont="1" applyBorder="1"/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2" xfId="73" applyFont="1" applyBorder="1" applyAlignment="1">
      <alignment horizontal="center"/>
    </xf>
    <xf numFmtId="0" fontId="51" fillId="0" borderId="22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2" fillId="0" borderId="0" xfId="73" applyFont="1"/>
    <xf numFmtId="3" fontId="35" fillId="0" borderId="53" xfId="0" applyNumberFormat="1" applyFont="1" applyBorder="1"/>
    <xf numFmtId="3" fontId="56" fillId="0" borderId="51" xfId="74" applyNumberFormat="1" applyFont="1" applyBorder="1"/>
    <xf numFmtId="3" fontId="56" fillId="0" borderId="51" xfId="0" applyNumberFormat="1" applyFont="1" applyBorder="1"/>
    <xf numFmtId="3" fontId="35" fillId="0" borderId="51" xfId="0" applyNumberFormat="1" applyFont="1" applyBorder="1"/>
    <xf numFmtId="3" fontId="38" fillId="0" borderId="51" xfId="0" applyNumberFormat="1" applyFont="1" applyBorder="1"/>
    <xf numFmtId="3" fontId="62" fillId="0" borderId="51" xfId="0" applyNumberFormat="1" applyFont="1" applyBorder="1"/>
    <xf numFmtId="0" fontId="30" fillId="0" borderId="51" xfId="0" applyFont="1" applyBorder="1"/>
    <xf numFmtId="3" fontId="23" fillId="0" borderId="51" xfId="0" applyNumberFormat="1" applyFont="1" applyBorder="1"/>
    <xf numFmtId="3" fontId="28" fillId="0" borderId="0" xfId="78" applyNumberFormat="1" applyFont="1" applyBorder="1" applyAlignment="1">
      <alignment vertical="center"/>
    </xf>
    <xf numFmtId="3" fontId="25" fillId="0" borderId="25" xfId="78" applyNumberFormat="1" applyFont="1" applyBorder="1" applyAlignment="1">
      <alignment horizontal="left" vertical="center" wrapText="1"/>
    </xf>
    <xf numFmtId="3" fontId="25" fillId="0" borderId="35" xfId="78" applyNumberFormat="1" applyFont="1" applyBorder="1" applyAlignment="1">
      <alignment horizontal="left" vertical="center" wrapText="1"/>
    </xf>
    <xf numFmtId="3" fontId="25" fillId="0" borderId="29" xfId="78" applyNumberFormat="1" applyFont="1" applyFill="1" applyBorder="1" applyAlignment="1">
      <alignment horizontal="left" vertical="center" wrapText="1"/>
    </xf>
    <xf numFmtId="0" fontId="43" fillId="0" borderId="22" xfId="0" applyFont="1" applyBorder="1" applyAlignment="1">
      <alignment horizontal="center"/>
    </xf>
    <xf numFmtId="3" fontId="56" fillId="0" borderId="20" xfId="0" applyNumberFormat="1" applyFont="1" applyBorder="1"/>
    <xf numFmtId="3" fontId="56" fillId="0" borderId="0" xfId="0" applyNumberFormat="1" applyFont="1" applyFill="1" applyBorder="1"/>
    <xf numFmtId="3" fontId="25" fillId="0" borderId="50" xfId="0" applyNumberFormat="1" applyFont="1" applyBorder="1"/>
    <xf numFmtId="0" fontId="25" fillId="0" borderId="25" xfId="0" applyFont="1" applyBorder="1"/>
    <xf numFmtId="3" fontId="61" fillId="0" borderId="49" xfId="0" applyNumberFormat="1" applyFont="1" applyBorder="1"/>
    <xf numFmtId="0" fontId="41" fillId="0" borderId="0" xfId="0" applyFont="1" applyBorder="1"/>
    <xf numFmtId="0" fontId="30" fillId="0" borderId="20" xfId="0" applyFont="1" applyBorder="1"/>
    <xf numFmtId="0" fontId="25" fillId="0" borderId="20" xfId="0" applyFont="1" applyBorder="1"/>
    <xf numFmtId="3" fontId="61" fillId="0" borderId="51" xfId="0" applyNumberFormat="1" applyFont="1" applyBorder="1"/>
    <xf numFmtId="3" fontId="57" fillId="0" borderId="51" xfId="0" applyNumberFormat="1" applyFont="1" applyBorder="1"/>
    <xf numFmtId="0" fontId="37" fillId="0" borderId="20" xfId="0" applyFont="1" applyBorder="1"/>
    <xf numFmtId="3" fontId="78" fillId="0" borderId="0" xfId="0" applyNumberFormat="1" applyFont="1"/>
    <xf numFmtId="3" fontId="78" fillId="0" borderId="20" xfId="0" applyNumberFormat="1" applyFont="1" applyBorder="1"/>
    <xf numFmtId="0" fontId="55" fillId="0" borderId="20" xfId="0" applyFont="1" applyBorder="1"/>
    <xf numFmtId="0" fontId="78" fillId="0" borderId="0" xfId="0" applyFont="1" applyBorder="1"/>
    <xf numFmtId="3" fontId="25" fillId="0" borderId="66" xfId="78" applyNumberFormat="1" applyFont="1" applyBorder="1" applyAlignment="1">
      <alignment horizontal="center" vertical="center"/>
    </xf>
    <xf numFmtId="3" fontId="73" fillId="0" borderId="0" xfId="0" applyNumberFormat="1" applyFont="1" applyAlignment="1">
      <alignment wrapText="1"/>
    </xf>
    <xf numFmtId="4" fontId="31" fillId="0" borderId="22" xfId="71" applyNumberFormat="1" applyFont="1" applyBorder="1" applyAlignment="1">
      <alignment vertical="center"/>
    </xf>
    <xf numFmtId="3" fontId="31" fillId="0" borderId="22" xfId="71" applyNumberFormat="1" applyFont="1" applyBorder="1" applyAlignment="1">
      <alignment vertical="center"/>
    </xf>
    <xf numFmtId="3" fontId="23" fillId="0" borderId="22" xfId="71" applyNumberFormat="1" applyFont="1" applyFill="1" applyBorder="1" applyAlignment="1">
      <alignment vertical="center"/>
    </xf>
    <xf numFmtId="0" fontId="31" fillId="0" borderId="22" xfId="71" applyFont="1" applyBorder="1" applyAlignment="1">
      <alignment vertical="center"/>
    </xf>
    <xf numFmtId="3" fontId="25" fillId="0" borderId="67" xfId="0" applyNumberFormat="1" applyFont="1" applyFill="1" applyBorder="1"/>
    <xf numFmtId="3" fontId="78" fillId="0" borderId="0" xfId="0" applyNumberFormat="1" applyFont="1" applyAlignment="1">
      <alignment wrapText="1"/>
    </xf>
    <xf numFmtId="0" fontId="2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 wrapText="1"/>
    </xf>
    <xf numFmtId="0" fontId="42" fillId="0" borderId="0" xfId="0" applyFont="1" applyBorder="1"/>
    <xf numFmtId="3" fontId="25" fillId="0" borderId="0" xfId="0" applyNumberFormat="1" applyFont="1" applyFill="1" applyBorder="1"/>
    <xf numFmtId="0" fontId="25" fillId="0" borderId="20" xfId="0" applyFont="1" applyBorder="1" applyAlignment="1">
      <alignment horizontal="center" vertical="center"/>
    </xf>
    <xf numFmtId="0" fontId="33" fillId="0" borderId="20" xfId="0" applyFont="1" applyBorder="1"/>
    <xf numFmtId="0" fontId="39" fillId="0" borderId="20" xfId="0" applyFont="1" applyBorder="1"/>
    <xf numFmtId="3" fontId="35" fillId="0" borderId="20" xfId="0" applyNumberFormat="1" applyFont="1" applyBorder="1"/>
    <xf numFmtId="0" fontId="35" fillId="0" borderId="20" xfId="0" applyFont="1" applyBorder="1" applyAlignment="1"/>
    <xf numFmtId="0" fontId="30" fillId="0" borderId="20" xfId="0" applyFont="1" applyBorder="1" applyAlignment="1">
      <alignment horizontal="center" vertical="center"/>
    </xf>
    <xf numFmtId="0" fontId="62" fillId="0" borderId="20" xfId="0" applyFont="1" applyBorder="1"/>
    <xf numFmtId="0" fontId="23" fillId="0" borderId="20" xfId="0" applyFont="1" applyBorder="1"/>
    <xf numFmtId="0" fontId="76" fillId="0" borderId="20" xfId="0" applyFont="1" applyBorder="1"/>
    <xf numFmtId="0" fontId="20" fillId="0" borderId="20" xfId="0" applyFont="1" applyBorder="1"/>
    <xf numFmtId="0" fontId="51" fillId="0" borderId="20" xfId="0" applyFont="1" applyBorder="1"/>
    <xf numFmtId="0" fontId="30" fillId="0" borderId="20" xfId="0" applyFont="1" applyBorder="1" applyAlignment="1">
      <alignment horizontal="center" vertical="center" wrapText="1"/>
    </xf>
    <xf numFmtId="0" fontId="35" fillId="0" borderId="0" xfId="78" applyFont="1" applyBorder="1"/>
    <xf numFmtId="0" fontId="41" fillId="0" borderId="71" xfId="0" applyFont="1" applyBorder="1"/>
    <xf numFmtId="0" fontId="41" fillId="0" borderId="51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37" fillId="0" borderId="0" xfId="0" applyFont="1" applyBorder="1"/>
    <xf numFmtId="3" fontId="31" fillId="0" borderId="24" xfId="0" applyNumberFormat="1" applyFont="1" applyBorder="1"/>
    <xf numFmtId="3" fontId="57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3" fontId="96" fillId="0" borderId="22" xfId="71" applyNumberFormat="1" applyFont="1" applyBorder="1" applyAlignment="1">
      <alignment vertical="center"/>
    </xf>
    <xf numFmtId="0" fontId="97" fillId="0" borderId="20" xfId="0" applyFont="1" applyBorder="1"/>
    <xf numFmtId="0" fontId="31" fillId="0" borderId="22" xfId="71" applyFont="1" applyBorder="1" applyAlignment="1">
      <alignment vertical="center" wrapText="1"/>
    </xf>
    <xf numFmtId="3" fontId="23" fillId="0" borderId="22" xfId="71" applyNumberFormat="1" applyFont="1" applyFill="1" applyBorder="1" applyAlignment="1">
      <alignment vertical="center" shrinkToFit="1"/>
    </xf>
    <xf numFmtId="3" fontId="97" fillId="0" borderId="22" xfId="71" applyNumberFormat="1" applyFont="1" applyFill="1" applyBorder="1" applyAlignment="1">
      <alignment vertical="center"/>
    </xf>
    <xf numFmtId="3" fontId="97" fillId="0" borderId="22" xfId="71" applyNumberFormat="1" applyFont="1" applyFill="1" applyBorder="1" applyAlignment="1">
      <alignment horizontal="right" vertical="center"/>
    </xf>
    <xf numFmtId="3" fontId="23" fillId="0" borderId="22" xfId="71" applyNumberFormat="1" applyFont="1" applyFill="1" applyBorder="1" applyAlignment="1">
      <alignment horizontal="right" vertical="center"/>
    </xf>
    <xf numFmtId="0" fontId="96" fillId="0" borderId="22" xfId="71" applyFont="1" applyBorder="1" applyAlignment="1">
      <alignment vertical="center"/>
    </xf>
    <xf numFmtId="4" fontId="96" fillId="0" borderId="22" xfId="71" applyNumberFormat="1" applyFont="1" applyBorder="1" applyAlignment="1">
      <alignment vertical="center"/>
    </xf>
    <xf numFmtId="0" fontId="91" fillId="0" borderId="22" xfId="71" applyFont="1" applyBorder="1" applyAlignment="1">
      <alignment vertical="center"/>
    </xf>
    <xf numFmtId="0" fontId="96" fillId="0" borderId="22" xfId="71" applyFont="1" applyBorder="1" applyAlignment="1">
      <alignment vertical="center" wrapText="1"/>
    </xf>
    <xf numFmtId="164" fontId="97" fillId="0" borderId="22" xfId="71" applyNumberFormat="1" applyFont="1" applyFill="1" applyBorder="1" applyAlignment="1">
      <alignment vertical="center"/>
    </xf>
    <xf numFmtId="3" fontId="97" fillId="0" borderId="23" xfId="71" applyNumberFormat="1" applyFont="1" applyBorder="1" applyAlignment="1">
      <alignment vertical="center"/>
    </xf>
    <xf numFmtId="4" fontId="96" fillId="0" borderId="23" xfId="71" applyNumberFormat="1" applyFont="1" applyBorder="1" applyAlignment="1">
      <alignment vertical="center"/>
    </xf>
    <xf numFmtId="0" fontId="91" fillId="0" borderId="75" xfId="71" applyFont="1" applyFill="1" applyBorder="1" applyAlignment="1">
      <alignment vertical="center"/>
    </xf>
    <xf numFmtId="3" fontId="20" fillId="0" borderId="0" xfId="73" applyNumberFormat="1" applyFont="1"/>
    <xf numFmtId="0" fontId="103" fillId="0" borderId="22" xfId="71" applyFont="1" applyBorder="1" applyAlignment="1">
      <alignment vertical="center"/>
    </xf>
    <xf numFmtId="3" fontId="96" fillId="0" borderId="22" xfId="71" applyNumberFormat="1" applyFont="1" applyBorder="1" applyAlignment="1">
      <alignment vertical="center" wrapText="1"/>
    </xf>
    <xf numFmtId="3" fontId="97" fillId="0" borderId="22" xfId="71" applyNumberFormat="1" applyFont="1" applyFill="1" applyBorder="1" applyAlignment="1">
      <alignment vertical="center" shrinkToFit="1"/>
    </xf>
    <xf numFmtId="3" fontId="97" fillId="0" borderId="22" xfId="71" applyNumberFormat="1" applyFont="1" applyBorder="1" applyAlignment="1">
      <alignment vertical="center" wrapText="1"/>
    </xf>
    <xf numFmtId="0" fontId="42" fillId="0" borderId="0" xfId="0" applyFont="1" applyBorder="1" applyAlignment="1">
      <alignment horizontal="left"/>
    </xf>
    <xf numFmtId="0" fontId="42" fillId="0" borderId="51" xfId="0" applyFont="1" applyFill="1" applyBorder="1" applyAlignment="1">
      <alignment horizontal="left" wrapText="1"/>
    </xf>
    <xf numFmtId="0" fontId="43" fillId="0" borderId="24" xfId="0" applyFont="1" applyBorder="1"/>
    <xf numFmtId="0" fontId="43" fillId="0" borderId="36" xfId="0" applyFont="1" applyBorder="1"/>
    <xf numFmtId="3" fontId="43" fillId="0" borderId="31" xfId="0" applyNumberFormat="1" applyFont="1" applyBorder="1"/>
    <xf numFmtId="3" fontId="31" fillId="0" borderId="22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62" fillId="0" borderId="0" xfId="0" applyFont="1" applyBorder="1"/>
    <xf numFmtId="3" fontId="25" fillId="0" borderId="57" xfId="0" applyNumberFormat="1" applyFont="1" applyBorder="1"/>
    <xf numFmtId="3" fontId="30" fillId="0" borderId="59" xfId="0" applyNumberFormat="1" applyFont="1" applyBorder="1"/>
    <xf numFmtId="3" fontId="30" fillId="0" borderId="48" xfId="0" applyNumberFormat="1" applyFont="1" applyBorder="1"/>
    <xf numFmtId="0" fontId="31" fillId="0" borderId="0" xfId="0" applyFont="1" applyBorder="1" applyAlignment="1">
      <alignment vertical="center" wrapText="1"/>
    </xf>
    <xf numFmtId="3" fontId="30" fillId="0" borderId="16" xfId="78" applyNumberFormat="1" applyFont="1" applyBorder="1"/>
    <xf numFmtId="3" fontId="30" fillId="0" borderId="25" xfId="78" applyNumberFormat="1" applyFont="1" applyBorder="1"/>
    <xf numFmtId="0" fontId="107" fillId="0" borderId="0" xfId="0" applyFont="1" applyBorder="1"/>
    <xf numFmtId="3" fontId="107" fillId="0" borderId="20" xfId="0" applyNumberFormat="1" applyFont="1" applyBorder="1"/>
    <xf numFmtId="0" fontId="56" fillId="0" borderId="0" xfId="0" applyFont="1" applyBorder="1" applyAlignment="1">
      <alignment vertical="center" wrapText="1"/>
    </xf>
    <xf numFmtId="0" fontId="75" fillId="0" borderId="51" xfId="0" applyFont="1" applyBorder="1"/>
    <xf numFmtId="0" fontId="33" fillId="0" borderId="0" xfId="0" applyFont="1" applyBorder="1"/>
    <xf numFmtId="0" fontId="32" fillId="0" borderId="0" xfId="71" applyFont="1" applyAlignment="1">
      <alignment vertical="center" wrapText="1"/>
    </xf>
    <xf numFmtId="0" fontId="92" fillId="0" borderId="0" xfId="71" applyFont="1" applyAlignment="1">
      <alignment vertical="center" wrapText="1"/>
    </xf>
    <xf numFmtId="0" fontId="98" fillId="0" borderId="0" xfId="0" applyFont="1"/>
    <xf numFmtId="3" fontId="75" fillId="0" borderId="20" xfId="0" applyNumberFormat="1" applyFont="1" applyBorder="1"/>
    <xf numFmtId="3" fontId="108" fillId="0" borderId="0" xfId="0" applyNumberFormat="1" applyFont="1" applyBorder="1"/>
    <xf numFmtId="3" fontId="38" fillId="0" borderId="20" xfId="0" applyNumberFormat="1" applyFont="1" applyBorder="1"/>
    <xf numFmtId="3" fontId="57" fillId="0" borderId="20" xfId="0" applyNumberFormat="1" applyFont="1" applyBorder="1"/>
    <xf numFmtId="3" fontId="30" fillId="0" borderId="20" xfId="0" applyNumberFormat="1" applyFont="1" applyBorder="1"/>
    <xf numFmtId="3" fontId="56" fillId="0" borderId="20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3" fontId="56" fillId="0" borderId="0" xfId="0" applyNumberFormat="1" applyFont="1" applyBorder="1" applyAlignment="1">
      <alignment wrapText="1"/>
    </xf>
    <xf numFmtId="0" fontId="30" fillId="0" borderId="68" xfId="0" applyFont="1" applyBorder="1" applyAlignment="1">
      <alignment horizontal="center" vertical="center"/>
    </xf>
    <xf numFmtId="3" fontId="79" fillId="0" borderId="69" xfId="0" applyNumberFormat="1" applyFont="1" applyBorder="1" applyAlignment="1">
      <alignment horizontal="center" vertical="center" wrapText="1"/>
    </xf>
    <xf numFmtId="3" fontId="30" fillId="0" borderId="28" xfId="0" applyNumberFormat="1" applyFont="1" applyBorder="1" applyAlignment="1">
      <alignment horizontal="center" vertical="center"/>
    </xf>
    <xf numFmtId="0" fontId="57" fillId="0" borderId="70" xfId="0" applyFont="1" applyBorder="1"/>
    <xf numFmtId="3" fontId="30" fillId="0" borderId="70" xfId="0" applyNumberFormat="1" applyFont="1" applyBorder="1"/>
    <xf numFmtId="3" fontId="57" fillId="0" borderId="19" xfId="0" applyNumberFormat="1" applyFont="1" applyBorder="1"/>
    <xf numFmtId="3" fontId="107" fillId="0" borderId="0" xfId="74" applyNumberFormat="1" applyFont="1" applyBorder="1"/>
    <xf numFmtId="0" fontId="30" fillId="0" borderId="0" xfId="0" applyFont="1" applyBorder="1"/>
    <xf numFmtId="3" fontId="56" fillId="0" borderId="0" xfId="0" applyNumberFormat="1" applyFont="1" applyAlignment="1">
      <alignment wrapText="1"/>
    </xf>
    <xf numFmtId="3" fontId="26" fillId="0" borderId="51" xfId="0" applyNumberFormat="1" applyFont="1" applyBorder="1"/>
    <xf numFmtId="0" fontId="109" fillId="0" borderId="0" xfId="0" applyFont="1" applyBorder="1" applyAlignment="1">
      <alignment vertical="center" wrapText="1"/>
    </xf>
    <xf numFmtId="3" fontId="31" fillId="0" borderId="23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0" fontId="31" fillId="0" borderId="0" xfId="0" applyFont="1" applyBorder="1" applyAlignment="1">
      <alignment wrapText="1"/>
    </xf>
    <xf numFmtId="0" fontId="91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4" xfId="0" applyNumberFormat="1" applyFont="1" applyBorder="1" applyAlignment="1">
      <alignment vertical="center"/>
    </xf>
    <xf numFmtId="3" fontId="35" fillId="0" borderId="51" xfId="74" applyNumberFormat="1" applyFont="1" applyBorder="1"/>
    <xf numFmtId="3" fontId="38" fillId="0" borderId="0" xfId="74" applyNumberFormat="1" applyFont="1" applyBorder="1"/>
    <xf numFmtId="0" fontId="56" fillId="0" borderId="20" xfId="0" applyFont="1" applyBorder="1"/>
    <xf numFmtId="3" fontId="30" fillId="0" borderId="43" xfId="0" applyNumberFormat="1" applyFont="1" applyBorder="1"/>
    <xf numFmtId="3" fontId="30" fillId="0" borderId="63" xfId="0" applyNumberFormat="1" applyFont="1" applyFill="1" applyBorder="1"/>
    <xf numFmtId="0" fontId="30" fillId="0" borderId="25" xfId="0" applyFont="1" applyBorder="1"/>
    <xf numFmtId="0" fontId="30" fillId="0" borderId="0" xfId="78" applyFont="1" applyAlignment="1">
      <alignment vertical="center"/>
    </xf>
    <xf numFmtId="3" fontId="25" fillId="0" borderId="63" xfId="0" applyNumberFormat="1" applyFont="1" applyBorder="1"/>
    <xf numFmtId="0" fontId="35" fillId="0" borderId="0" xfId="0" applyFont="1" applyAlignment="1">
      <alignment wrapText="1"/>
    </xf>
    <xf numFmtId="0" fontId="28" fillId="0" borderId="42" xfId="0" applyFont="1" applyBorder="1" applyAlignment="1">
      <alignment horizontal="center"/>
    </xf>
    <xf numFmtId="0" fontId="91" fillId="0" borderId="0" xfId="0" applyFont="1" applyAlignment="1">
      <alignment vertical="center" wrapText="1"/>
    </xf>
    <xf numFmtId="3" fontId="30" fillId="0" borderId="67" xfId="0" applyNumberFormat="1" applyFont="1" applyBorder="1"/>
    <xf numFmtId="0" fontId="111" fillId="0" borderId="0" xfId="0" applyFont="1" applyFill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Border="1" applyAlignment="1">
      <alignment wrapText="1"/>
    </xf>
    <xf numFmtId="3" fontId="31" fillId="25" borderId="24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5" xfId="0" applyFont="1" applyBorder="1"/>
    <xf numFmtId="0" fontId="42" fillId="0" borderId="35" xfId="0" applyFont="1" applyBorder="1"/>
    <xf numFmtId="0" fontId="53" fillId="0" borderId="0" xfId="0" applyFont="1" applyBorder="1" applyAlignment="1"/>
    <xf numFmtId="0" fontId="35" fillId="0" borderId="0" xfId="78" applyFont="1" applyAlignment="1">
      <alignment vertical="center" wrapText="1"/>
    </xf>
    <xf numFmtId="0" fontId="42" fillId="0" borderId="23" xfId="0" applyFont="1" applyBorder="1" applyAlignment="1">
      <alignment horizontal="center"/>
    </xf>
    <xf numFmtId="0" fontId="42" fillId="0" borderId="24" xfId="0" applyFont="1" applyBorder="1" applyAlignment="1">
      <alignment horizontal="center"/>
    </xf>
    <xf numFmtId="0" fontId="42" fillId="0" borderId="24" xfId="0" applyFont="1" applyBorder="1" applyAlignment="1">
      <alignment horizontal="center" vertical="center"/>
    </xf>
    <xf numFmtId="0" fontId="35" fillId="0" borderId="0" xfId="0" applyFont="1" applyBorder="1" applyAlignment="1">
      <alignment horizontal="left" vertical="center" wrapText="1"/>
    </xf>
    <xf numFmtId="3" fontId="30" fillId="0" borderId="16" xfId="78" applyNumberFormat="1" applyFont="1" applyBorder="1" applyAlignment="1">
      <alignment vertical="center"/>
    </xf>
    <xf numFmtId="3" fontId="33" fillId="0" borderId="20" xfId="0" applyNumberFormat="1" applyFont="1" applyBorder="1"/>
    <xf numFmtId="0" fontId="59" fillId="0" borderId="0" xfId="78" applyFont="1" applyBorder="1"/>
    <xf numFmtId="0" fontId="40" fillId="0" borderId="0" xfId="0" applyFont="1" applyBorder="1"/>
    <xf numFmtId="3" fontId="100" fillId="0" borderId="0" xfId="0" applyNumberFormat="1" applyFont="1" applyBorder="1"/>
    <xf numFmtId="3" fontId="100" fillId="0" borderId="51" xfId="0" applyNumberFormat="1" applyFont="1" applyBorder="1"/>
    <xf numFmtId="3" fontId="30" fillId="0" borderId="48" xfId="0" applyNumberFormat="1" applyFont="1" applyFill="1" applyBorder="1"/>
    <xf numFmtId="0" fontId="30" fillId="0" borderId="63" xfId="0" applyFont="1" applyBorder="1"/>
    <xf numFmtId="3" fontId="25" fillId="0" borderId="50" xfId="0" applyNumberFormat="1" applyFont="1" applyFill="1" applyBorder="1"/>
    <xf numFmtId="9" fontId="22" fillId="0" borderId="0" xfId="0" applyNumberFormat="1" applyFont="1" applyBorder="1" applyAlignment="1">
      <alignment horizontal="left" vertical="center"/>
    </xf>
    <xf numFmtId="0" fontId="39" fillId="0" borderId="0" xfId="0" applyFont="1" applyBorder="1"/>
    <xf numFmtId="0" fontId="91" fillId="0" borderId="25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5" xfId="0" applyFont="1" applyBorder="1"/>
    <xf numFmtId="0" fontId="43" fillId="0" borderId="57" xfId="0" applyFont="1" applyBorder="1"/>
    <xf numFmtId="0" fontId="47" fillId="0" borderId="25" xfId="0" applyFont="1" applyFill="1" applyBorder="1" applyAlignment="1">
      <alignment wrapText="1"/>
    </xf>
    <xf numFmtId="16" fontId="55" fillId="0" borderId="0" xfId="0" applyNumberFormat="1" applyFont="1" applyBorder="1"/>
    <xf numFmtId="0" fontId="25" fillId="0" borderId="31" xfId="0" applyFont="1" applyBorder="1"/>
    <xf numFmtId="0" fontId="25" fillId="0" borderId="59" xfId="0" applyFont="1" applyBorder="1"/>
    <xf numFmtId="0" fontId="28" fillId="0" borderId="94" xfId="0" applyFont="1" applyBorder="1" applyAlignment="1">
      <alignment horizontal="center"/>
    </xf>
    <xf numFmtId="0" fontId="25" fillId="0" borderId="16" xfId="0" applyFont="1" applyBorder="1"/>
    <xf numFmtId="0" fontId="35" fillId="0" borderId="42" xfId="0" applyFont="1" applyBorder="1" applyAlignment="1">
      <alignment horizontal="center" vertical="center"/>
    </xf>
    <xf numFmtId="0" fontId="30" fillId="0" borderId="31" xfId="0" applyFont="1" applyBorder="1"/>
    <xf numFmtId="0" fontId="31" fillId="25" borderId="0" xfId="0" applyFont="1" applyFill="1" applyBorder="1" applyAlignment="1">
      <alignment vertical="center" wrapText="1"/>
    </xf>
    <xf numFmtId="3" fontId="56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0" fontId="117" fillId="0" borderId="0" xfId="0" applyFont="1"/>
    <xf numFmtId="0" fontId="103" fillId="0" borderId="0" xfId="71" applyFont="1" applyAlignment="1">
      <alignment vertical="center"/>
    </xf>
    <xf numFmtId="0" fontId="96" fillId="0" borderId="0" xfId="71" applyFont="1" applyAlignment="1">
      <alignment vertical="center"/>
    </xf>
    <xf numFmtId="3" fontId="119" fillId="0" borderId="40" xfId="71" applyNumberFormat="1" applyFont="1" applyFill="1" applyBorder="1" applyAlignment="1">
      <alignment horizontal="center" vertical="center" wrapText="1"/>
    </xf>
    <xf numFmtId="3" fontId="119" fillId="0" borderId="30" xfId="71" applyNumberFormat="1" applyFont="1" applyFill="1" applyBorder="1" applyAlignment="1">
      <alignment horizontal="center" vertical="center" wrapText="1"/>
    </xf>
    <xf numFmtId="0" fontId="103" fillId="0" borderId="0" xfId="71" applyFont="1" applyBorder="1" applyAlignment="1">
      <alignment vertical="center"/>
    </xf>
    <xf numFmtId="0" fontId="103" fillId="0" borderId="41" xfId="71" applyFont="1" applyBorder="1" applyAlignment="1">
      <alignment vertical="center"/>
    </xf>
    <xf numFmtId="0" fontId="93" fillId="0" borderId="22" xfId="71" applyFont="1" applyBorder="1" applyAlignment="1">
      <alignment vertical="center"/>
    </xf>
    <xf numFmtId="4" fontId="56" fillId="0" borderId="22" xfId="71" applyNumberFormat="1" applyFont="1" applyBorder="1" applyAlignment="1">
      <alignment vertical="center"/>
    </xf>
    <xf numFmtId="164" fontId="96" fillId="0" borderId="22" xfId="71" applyNumberFormat="1" applyFont="1" applyBorder="1" applyAlignment="1">
      <alignment vertical="center"/>
    </xf>
    <xf numFmtId="0" fontId="101" fillId="0" borderId="22" xfId="71" applyFont="1" applyBorder="1" applyAlignment="1">
      <alignment vertical="center" wrapText="1"/>
    </xf>
    <xf numFmtId="0" fontId="121" fillId="0" borderId="0" xfId="71" applyFont="1" applyAlignment="1">
      <alignment vertical="center"/>
    </xf>
    <xf numFmtId="0" fontId="101" fillId="0" borderId="23" xfId="71" applyFont="1" applyBorder="1" applyAlignment="1">
      <alignment vertical="center" wrapText="1"/>
    </xf>
    <xf numFmtId="0" fontId="25" fillId="0" borderId="42" xfId="0" applyFont="1" applyBorder="1" applyAlignment="1">
      <alignment wrapText="1"/>
    </xf>
    <xf numFmtId="3" fontId="57" fillId="0" borderId="67" xfId="0" applyNumberFormat="1" applyFont="1" applyBorder="1"/>
    <xf numFmtId="0" fontId="30" fillId="0" borderId="42" xfId="0" applyFont="1" applyBorder="1" applyAlignment="1">
      <alignment wrapText="1"/>
    </xf>
    <xf numFmtId="3" fontId="91" fillId="0" borderId="24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0" fontId="82" fillId="0" borderId="0" xfId="73" applyFont="1" applyAlignment="1">
      <alignment wrapText="1"/>
    </xf>
    <xf numFmtId="0" fontId="106" fillId="0" borderId="0" xfId="78" applyFont="1" applyBorder="1"/>
    <xf numFmtId="3" fontId="35" fillId="0" borderId="35" xfId="78" applyNumberFormat="1" applyFont="1" applyBorder="1" applyAlignment="1">
      <alignment vertical="center"/>
    </xf>
    <xf numFmtId="3" fontId="30" fillId="0" borderId="51" xfId="78" applyNumberFormat="1" applyFont="1" applyBorder="1"/>
    <xf numFmtId="0" fontId="20" fillId="0" borderId="0" xfId="0" applyFont="1" applyAlignment="1">
      <alignment horizontal="right"/>
    </xf>
    <xf numFmtId="0" fontId="113" fillId="0" borderId="51" xfId="0" applyFont="1" applyBorder="1" applyAlignment="1">
      <alignment wrapText="1"/>
    </xf>
    <xf numFmtId="0" fontId="91" fillId="0" borderId="51" xfId="0" applyFont="1" applyBorder="1" applyAlignment="1">
      <alignment vertical="center" wrapText="1"/>
    </xf>
    <xf numFmtId="0" fontId="54" fillId="0" borderId="51" xfId="0" applyFont="1" applyBorder="1" applyAlignment="1">
      <alignment wrapText="1"/>
    </xf>
    <xf numFmtId="0" fontId="91" fillId="0" borderId="57" xfId="0" applyFont="1" applyBorder="1" applyAlignment="1">
      <alignment wrapText="1"/>
    </xf>
    <xf numFmtId="0" fontId="91" fillId="0" borderId="51" xfId="0" applyFont="1" applyBorder="1" applyAlignment="1">
      <alignment wrapText="1"/>
    </xf>
    <xf numFmtId="0" fontId="29" fillId="0" borderId="57" xfId="0" applyFont="1" applyBorder="1" applyAlignment="1">
      <alignment wrapText="1"/>
    </xf>
    <xf numFmtId="0" fontId="31" fillId="0" borderId="51" xfId="0" applyFont="1" applyBorder="1" applyAlignment="1">
      <alignment wrapText="1"/>
    </xf>
    <xf numFmtId="0" fontId="39" fillId="0" borderId="93" xfId="0" applyFont="1" applyBorder="1"/>
    <xf numFmtId="0" fontId="38" fillId="0" borderId="51" xfId="0" applyFont="1" applyBorder="1"/>
    <xf numFmtId="0" fontId="35" fillId="0" borderId="51" xfId="0" applyFont="1" applyBorder="1"/>
    <xf numFmtId="0" fontId="25" fillId="0" borderId="86" xfId="0" applyFont="1" applyBorder="1" applyAlignment="1">
      <alignment horizontal="center" vertical="center" wrapText="1"/>
    </xf>
    <xf numFmtId="0" fontId="67" fillId="0" borderId="51" xfId="0" applyFont="1" applyBorder="1"/>
    <xf numFmtId="0" fontId="31" fillId="0" borderId="51" xfId="0" applyFont="1" applyBorder="1"/>
    <xf numFmtId="0" fontId="67" fillId="0" borderId="0" xfId="0" applyFont="1" applyBorder="1"/>
    <xf numFmtId="0" fontId="31" fillId="0" borderId="0" xfId="0" applyFont="1" applyBorder="1"/>
    <xf numFmtId="0" fontId="54" fillId="0" borderId="23" xfId="0" applyFont="1" applyBorder="1" applyAlignment="1">
      <alignment horizontal="center"/>
    </xf>
    <xf numFmtId="0" fontId="54" fillId="0" borderId="24" xfId="0" applyFont="1" applyBorder="1" applyAlignment="1">
      <alignment horizontal="center" vertical="center"/>
    </xf>
    <xf numFmtId="0" fontId="54" fillId="0" borderId="51" xfId="0" applyFont="1" applyBorder="1" applyAlignment="1">
      <alignment horizontal="center"/>
    </xf>
    <xf numFmtId="0" fontId="91" fillId="0" borderId="57" xfId="0" applyFont="1" applyBorder="1" applyAlignment="1">
      <alignment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49" fontId="28" fillId="0" borderId="51" xfId="78" applyNumberFormat="1" applyFont="1" applyBorder="1" applyAlignment="1">
      <alignment horizontal="center" vertical="center" wrapText="1"/>
    </xf>
    <xf numFmtId="3" fontId="28" fillId="0" borderId="51" xfId="78" applyNumberFormat="1" applyFont="1" applyBorder="1" applyAlignment="1">
      <alignment horizontal="center" vertical="center" wrapText="1"/>
    </xf>
    <xf numFmtId="49" fontId="25" fillId="0" borderId="51" xfId="78" applyNumberFormat="1" applyFont="1" applyBorder="1" applyAlignment="1">
      <alignment horizontal="center" vertical="center" wrapText="1"/>
    </xf>
    <xf numFmtId="49" fontId="25" fillId="0" borderId="60" xfId="78" applyNumberFormat="1" applyFont="1" applyBorder="1" applyAlignment="1">
      <alignment horizontal="center" vertical="center" wrapText="1"/>
    </xf>
    <xf numFmtId="3" fontId="25" fillId="0" borderId="51" xfId="78" applyNumberFormat="1" applyFont="1" applyBorder="1" applyAlignment="1">
      <alignment horizontal="center" wrapText="1"/>
    </xf>
    <xf numFmtId="49" fontId="35" fillId="0" borderId="51" xfId="78" applyNumberFormat="1" applyFont="1" applyBorder="1" applyAlignment="1">
      <alignment horizontal="center" vertical="center" wrapText="1"/>
    </xf>
    <xf numFmtId="3" fontId="28" fillId="0" borderId="57" xfId="78" applyNumberFormat="1" applyFont="1" applyBorder="1" applyAlignment="1">
      <alignment horizontal="center" vertical="center" wrapText="1"/>
    </xf>
    <xf numFmtId="49" fontId="28" fillId="0" borderId="54" xfId="78" applyNumberFormat="1" applyFont="1" applyBorder="1" applyAlignment="1">
      <alignment horizontal="center" vertical="center" wrapText="1"/>
    </xf>
    <xf numFmtId="49" fontId="28" fillId="0" borderId="57" xfId="78" applyNumberFormat="1" applyFont="1" applyBorder="1" applyAlignment="1">
      <alignment horizontal="center" vertical="center" wrapText="1"/>
    </xf>
    <xf numFmtId="0" fontId="30" fillId="0" borderId="51" xfId="78" applyFont="1" applyBorder="1"/>
    <xf numFmtId="0" fontId="30" fillId="0" borderId="51" xfId="78" applyFont="1" applyBorder="1" applyAlignment="1">
      <alignment vertical="center"/>
    </xf>
    <xf numFmtId="0" fontId="35" fillId="0" borderId="51" xfId="78" applyFont="1" applyBorder="1"/>
    <xf numFmtId="0" fontId="36" fillId="0" borderId="51" xfId="78" applyFont="1" applyBorder="1"/>
    <xf numFmtId="0" fontId="28" fillId="0" borderId="51" xfId="78" applyFont="1" applyBorder="1"/>
    <xf numFmtId="0" fontId="58" fillId="0" borderId="51" xfId="78" applyFont="1" applyBorder="1"/>
    <xf numFmtId="0" fontId="59" fillId="0" borderId="51" xfId="78" applyFont="1" applyBorder="1"/>
    <xf numFmtId="3" fontId="60" fillId="0" borderId="20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3" fontId="96" fillId="0" borderId="24" xfId="0" applyNumberFormat="1" applyFont="1" applyBorder="1"/>
    <xf numFmtId="3" fontId="96" fillId="0" borderId="0" xfId="0" applyNumberFormat="1" applyFont="1"/>
    <xf numFmtId="3" fontId="101" fillId="0" borderId="0" xfId="0" applyNumberFormat="1" applyFont="1"/>
    <xf numFmtId="0" fontId="115" fillId="0" borderId="0" xfId="70" applyFont="1" applyAlignment="1">
      <alignment vertical="center"/>
    </xf>
    <xf numFmtId="0" fontId="120" fillId="0" borderId="0" xfId="71" applyFont="1" applyAlignment="1">
      <alignment vertical="center"/>
    </xf>
    <xf numFmtId="3" fontId="106" fillId="0" borderId="51" xfId="0" applyNumberFormat="1" applyFont="1" applyBorder="1"/>
    <xf numFmtId="0" fontId="122" fillId="0" borderId="51" xfId="0" applyFont="1" applyBorder="1"/>
    <xf numFmtId="49" fontId="106" fillId="0" borderId="51" xfId="78" applyNumberFormat="1" applyFont="1" applyBorder="1" applyAlignment="1">
      <alignment horizontal="center" vertical="center" wrapText="1"/>
    </xf>
    <xf numFmtId="3" fontId="106" fillId="0" borderId="0" xfId="78" applyNumberFormat="1" applyFont="1" applyBorder="1" applyAlignment="1">
      <alignment horizontal="left" vertical="center" wrapText="1"/>
    </xf>
    <xf numFmtId="3" fontId="106" fillId="0" borderId="0" xfId="78" applyNumberFormat="1" applyFont="1" applyBorder="1"/>
    <xf numFmtId="49" fontId="100" fillId="0" borderId="51" xfId="78" applyNumberFormat="1" applyFont="1" applyBorder="1" applyAlignment="1">
      <alignment horizontal="center" vertical="center" wrapText="1"/>
    </xf>
    <xf numFmtId="3" fontId="100" fillId="0" borderId="0" xfId="78" applyNumberFormat="1" applyFont="1" applyBorder="1" applyAlignment="1">
      <alignment horizontal="left" vertical="center" wrapText="1"/>
    </xf>
    <xf numFmtId="49" fontId="100" fillId="0" borderId="57" xfId="78" applyNumberFormat="1" applyFont="1" applyBorder="1" applyAlignment="1">
      <alignment horizontal="center" vertical="center" wrapText="1"/>
    </xf>
    <xf numFmtId="3" fontId="100" fillId="0" borderId="0" xfId="78" applyNumberFormat="1" applyFont="1" applyBorder="1"/>
    <xf numFmtId="49" fontId="100" fillId="0" borderId="54" xfId="78" applyNumberFormat="1" applyFont="1" applyBorder="1" applyAlignment="1">
      <alignment horizontal="center" vertical="center" wrapText="1"/>
    </xf>
    <xf numFmtId="3" fontId="31" fillId="25" borderId="24" xfId="0" applyNumberFormat="1" applyFont="1" applyFill="1" applyBorder="1"/>
    <xf numFmtId="0" fontId="87" fillId="0" borderId="0" xfId="77" applyFont="1"/>
    <xf numFmtId="3" fontId="39" fillId="0" borderId="0" xfId="0" applyNumberFormat="1" applyFont="1"/>
    <xf numFmtId="3" fontId="33" fillId="0" borderId="0" xfId="0" applyNumberFormat="1" applyFont="1"/>
    <xf numFmtId="3" fontId="95" fillId="0" borderId="0" xfId="74" applyNumberFormat="1" applyFont="1" applyBorder="1"/>
    <xf numFmtId="3" fontId="95" fillId="0" borderId="0" xfId="0" applyNumberFormat="1" applyFont="1" applyBorder="1"/>
    <xf numFmtId="3" fontId="95" fillId="0" borderId="51" xfId="74" applyNumberFormat="1" applyFont="1" applyBorder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95" fillId="0" borderId="51" xfId="0" applyNumberFormat="1" applyFont="1" applyBorder="1"/>
    <xf numFmtId="49" fontId="30" fillId="0" borderId="51" xfId="78" applyNumberFormat="1" applyFont="1" applyBorder="1" applyAlignment="1">
      <alignment horizontal="center" vertical="center" wrapText="1"/>
    </xf>
    <xf numFmtId="3" fontId="35" fillId="0" borderId="0" xfId="78" applyNumberFormat="1" applyFont="1" applyBorder="1" applyAlignment="1">
      <alignment horizontal="left" vertical="center" wrapText="1"/>
    </xf>
    <xf numFmtId="49" fontId="35" fillId="0" borderId="57" xfId="78" applyNumberFormat="1" applyFont="1" applyBorder="1" applyAlignment="1">
      <alignment horizontal="center" vertical="center" wrapText="1"/>
    </xf>
    <xf numFmtId="3" fontId="30" fillId="0" borderId="25" xfId="78" applyNumberFormat="1" applyFont="1" applyBorder="1" applyAlignment="1">
      <alignment horizontal="left" vertical="center" wrapText="1"/>
    </xf>
    <xf numFmtId="3" fontId="30" fillId="0" borderId="25" xfId="78" applyNumberFormat="1" applyFont="1" applyBorder="1" applyAlignment="1">
      <alignment vertical="center"/>
    </xf>
    <xf numFmtId="3" fontId="30" fillId="0" borderId="51" xfId="78" applyNumberFormat="1" applyFont="1" applyBorder="1" applyAlignment="1">
      <alignment vertical="center"/>
    </xf>
    <xf numFmtId="49" fontId="35" fillId="0" borderId="54" xfId="78" applyNumberFormat="1" applyFont="1" applyBorder="1" applyAlignment="1">
      <alignment horizontal="center" vertical="center" wrapText="1"/>
    </xf>
    <xf numFmtId="3" fontId="35" fillId="0" borderId="35" xfId="78" applyNumberFormat="1" applyFont="1" applyBorder="1" applyAlignment="1">
      <alignment horizontal="left" vertical="center" wrapText="1"/>
    </xf>
    <xf numFmtId="49" fontId="30" fillId="0" borderId="57" xfId="78" applyNumberFormat="1" applyFont="1" applyBorder="1" applyAlignment="1">
      <alignment horizontal="center" vertical="center" wrapText="1"/>
    </xf>
    <xf numFmtId="3" fontId="30" fillId="0" borderId="57" xfId="78" applyNumberFormat="1" applyFont="1" applyBorder="1" applyAlignment="1">
      <alignment horizontal="left" vertical="center" wrapText="1"/>
    </xf>
    <xf numFmtId="3" fontId="30" fillId="0" borderId="59" xfId="78" applyNumberFormat="1" applyFont="1" applyBorder="1" applyAlignment="1">
      <alignment vertical="center"/>
    </xf>
    <xf numFmtId="3" fontId="30" fillId="0" borderId="16" xfId="78" applyNumberFormat="1" applyFont="1" applyBorder="1" applyAlignment="1">
      <alignment horizontal="left" vertical="center" wrapText="1"/>
    </xf>
    <xf numFmtId="3" fontId="35" fillId="0" borderId="16" xfId="78" applyNumberFormat="1" applyFont="1" applyBorder="1"/>
    <xf numFmtId="3" fontId="91" fillId="0" borderId="48" xfId="0" applyNumberFormat="1" applyFont="1" applyBorder="1"/>
    <xf numFmtId="3" fontId="91" fillId="0" borderId="67" xfId="0" applyNumberFormat="1" applyFont="1" applyBorder="1"/>
    <xf numFmtId="3" fontId="91" fillId="0" borderId="48" xfId="0" applyNumberFormat="1" applyFont="1" applyBorder="1" applyAlignment="1">
      <alignment vertical="center"/>
    </xf>
    <xf numFmtId="3" fontId="91" fillId="0" borderId="24" xfId="0" applyNumberFormat="1" applyFont="1" applyBorder="1" applyAlignment="1">
      <alignment vertical="center"/>
    </xf>
    <xf numFmtId="3" fontId="91" fillId="0" borderId="67" xfId="0" applyNumberFormat="1" applyFont="1" applyBorder="1" applyAlignment="1">
      <alignment vertical="center"/>
    </xf>
    <xf numFmtId="0" fontId="123" fillId="0" borderId="0" xfId="0" applyFont="1" applyBorder="1" applyAlignment="1">
      <alignment horizontal="center" vertical="center" wrapText="1"/>
    </xf>
    <xf numFmtId="49" fontId="106" fillId="0" borderId="0" xfId="0" applyNumberFormat="1" applyFont="1" applyBorder="1" applyAlignment="1">
      <alignment horizontal="center" vertical="center"/>
    </xf>
    <xf numFmtId="165" fontId="106" fillId="0" borderId="0" xfId="0" applyNumberFormat="1" applyFont="1" applyBorder="1" applyAlignment="1">
      <alignment horizontal="center" vertical="center"/>
    </xf>
    <xf numFmtId="0" fontId="105" fillId="0" borderId="0" xfId="0" applyFont="1"/>
    <xf numFmtId="0" fontId="126" fillId="0" borderId="0" xfId="0" applyFont="1" applyBorder="1" applyAlignment="1">
      <alignment wrapText="1"/>
    </xf>
    <xf numFmtId="0" fontId="126" fillId="0" borderId="0" xfId="0" applyFont="1" applyBorder="1"/>
    <xf numFmtId="0" fontId="126" fillId="0" borderId="0" xfId="0" applyFont="1" applyBorder="1" applyAlignment="1">
      <alignment horizontal="right"/>
    </xf>
    <xf numFmtId="0" fontId="125" fillId="0" borderId="0" xfId="0" applyFont="1" applyBorder="1" applyAlignment="1">
      <alignment horizontal="right"/>
    </xf>
    <xf numFmtId="0" fontId="125" fillId="0" borderId="0" xfId="0" applyFont="1" applyBorder="1" applyAlignment="1"/>
    <xf numFmtId="0" fontId="125" fillId="0" borderId="13" xfId="0" applyFont="1" applyBorder="1"/>
    <xf numFmtId="0" fontId="125" fillId="0" borderId="13" xfId="0" applyFont="1" applyBorder="1" applyAlignment="1">
      <alignment horizontal="right"/>
    </xf>
    <xf numFmtId="0" fontId="99" fillId="0" borderId="13" xfId="0" applyFont="1" applyBorder="1" applyAlignment="1">
      <alignment horizontal="right"/>
    </xf>
    <xf numFmtId="0" fontId="126" fillId="0" borderId="18" xfId="0" applyFont="1" applyBorder="1" applyAlignment="1">
      <alignment wrapText="1"/>
    </xf>
    <xf numFmtId="0" fontId="126" fillId="0" borderId="18" xfId="0" applyFont="1" applyBorder="1"/>
    <xf numFmtId="0" fontId="126" fillId="0" borderId="18" xfId="0" applyFont="1" applyBorder="1" applyAlignment="1">
      <alignment horizontal="right"/>
    </xf>
    <xf numFmtId="0" fontId="125" fillId="0" borderId="18" xfId="0" applyFont="1" applyBorder="1" applyAlignment="1">
      <alignment horizontal="right"/>
    </xf>
    <xf numFmtId="0" fontId="99" fillId="0" borderId="0" xfId="0" applyFont="1" applyBorder="1" applyAlignment="1">
      <alignment horizontal="right"/>
    </xf>
    <xf numFmtId="0" fontId="125" fillId="0" borderId="0" xfId="0" applyFont="1" applyBorder="1"/>
    <xf numFmtId="0" fontId="125" fillId="0" borderId="0" xfId="0" applyFont="1" applyBorder="1" applyAlignment="1">
      <alignment wrapText="1"/>
    </xf>
    <xf numFmtId="4" fontId="125" fillId="0" borderId="0" xfId="0" applyNumberFormat="1" applyFont="1" applyBorder="1" applyAlignment="1">
      <alignment horizontal="right"/>
    </xf>
    <xf numFmtId="0" fontId="126" fillId="0" borderId="22" xfId="0" applyFont="1" applyBorder="1" applyAlignment="1">
      <alignment horizontal="right"/>
    </xf>
    <xf numFmtId="0" fontId="99" fillId="0" borderId="22" xfId="0" applyFont="1" applyBorder="1" applyAlignment="1">
      <alignment horizontal="right"/>
    </xf>
    <xf numFmtId="0" fontId="125" fillId="0" borderId="22" xfId="0" applyFont="1" applyBorder="1" applyAlignment="1">
      <alignment horizontal="right"/>
    </xf>
    <xf numFmtId="0" fontId="125" fillId="0" borderId="76" xfId="0" applyFont="1" applyBorder="1"/>
    <xf numFmtId="0" fontId="126" fillId="0" borderId="76" xfId="0" applyFont="1" applyBorder="1" applyAlignment="1">
      <alignment horizontal="right"/>
    </xf>
    <xf numFmtId="0" fontId="99" fillId="0" borderId="76" xfId="0" applyFont="1" applyBorder="1" applyAlignment="1">
      <alignment horizontal="right"/>
    </xf>
    <xf numFmtId="0" fontId="125" fillId="0" borderId="76" xfId="0" applyFont="1" applyBorder="1" applyAlignment="1">
      <alignment horizontal="right"/>
    </xf>
    <xf numFmtId="49" fontId="125" fillId="0" borderId="0" xfId="0" applyNumberFormat="1" applyFont="1" applyBorder="1" applyAlignment="1">
      <alignment horizontal="right"/>
    </xf>
    <xf numFmtId="0" fontId="125" fillId="0" borderId="0" xfId="0" applyNumberFormat="1" applyFont="1" applyBorder="1" applyAlignment="1">
      <alignment horizontal="right"/>
    </xf>
    <xf numFmtId="0" fontId="105" fillId="0" borderId="0" xfId="0" applyFont="1" applyAlignment="1">
      <alignment wrapText="1"/>
    </xf>
    <xf numFmtId="3" fontId="97" fillId="0" borderId="0" xfId="0" applyNumberFormat="1" applyFont="1"/>
    <xf numFmtId="0" fontId="84" fillId="0" borderId="12" xfId="0" applyFont="1" applyBorder="1"/>
    <xf numFmtId="0" fontId="84" fillId="0" borderId="12" xfId="0" applyFont="1" applyBorder="1" applyAlignment="1">
      <alignment horizontal="right"/>
    </xf>
    <xf numFmtId="166" fontId="84" fillId="0" borderId="12" xfId="0" applyNumberFormat="1" applyFont="1" applyBorder="1" applyAlignment="1">
      <alignment horizontal="right"/>
    </xf>
    <xf numFmtId="0" fontId="56" fillId="0" borderId="20" xfId="0" applyFont="1" applyBorder="1" applyAlignment="1">
      <alignment wrapText="1"/>
    </xf>
    <xf numFmtId="3" fontId="35" fillId="0" borderId="0" xfId="0" applyNumberFormat="1" applyFont="1" applyAlignment="1">
      <alignment wrapText="1"/>
    </xf>
    <xf numFmtId="0" fontId="30" fillId="0" borderId="25" xfId="0" applyFont="1" applyBorder="1" applyAlignment="1">
      <alignment wrapText="1"/>
    </xf>
    <xf numFmtId="0" fontId="84" fillId="0" borderId="13" xfId="0" applyFont="1" applyBorder="1" applyAlignment="1">
      <alignment wrapText="1"/>
    </xf>
    <xf numFmtId="0" fontId="84" fillId="0" borderId="13" xfId="0" applyFont="1" applyBorder="1"/>
    <xf numFmtId="0" fontId="84" fillId="0" borderId="13" xfId="0" applyFont="1" applyBorder="1" applyAlignment="1">
      <alignment horizontal="right"/>
    </xf>
    <xf numFmtId="0" fontId="84" fillId="0" borderId="0" xfId="0" applyFont="1" applyBorder="1" applyAlignment="1">
      <alignment horizontal="right"/>
    </xf>
    <xf numFmtId="0" fontId="82" fillId="0" borderId="12" xfId="0" applyFont="1" applyBorder="1"/>
    <xf numFmtId="0" fontId="82" fillId="0" borderId="12" xfId="0" applyFont="1" applyBorder="1" applyAlignment="1">
      <alignment horizontal="right"/>
    </xf>
    <xf numFmtId="0" fontId="82" fillId="0" borderId="12" xfId="0" applyFont="1" applyBorder="1" applyAlignment="1">
      <alignment horizontal="right" vertical="center"/>
    </xf>
    <xf numFmtId="0" fontId="84" fillId="0" borderId="12" xfId="0" applyFont="1" applyBorder="1" applyAlignment="1">
      <alignment horizontal="right" vertical="center"/>
    </xf>
    <xf numFmtId="0" fontId="85" fillId="0" borderId="12" xfId="0" applyFont="1" applyBorder="1" applyAlignment="1">
      <alignment horizontal="right"/>
    </xf>
    <xf numFmtId="164" fontId="84" fillId="0" borderId="12" xfId="0" applyNumberFormat="1" applyFont="1" applyBorder="1" applyAlignment="1">
      <alignment horizontal="right"/>
    </xf>
    <xf numFmtId="166" fontId="84" fillId="24" borderId="12" xfId="0" applyNumberFormat="1" applyFont="1" applyFill="1" applyBorder="1" applyAlignment="1">
      <alignment horizontal="right" vertical="center"/>
    </xf>
    <xf numFmtId="164" fontId="82" fillId="0" borderId="12" xfId="0" applyNumberFormat="1" applyFont="1" applyBorder="1"/>
    <xf numFmtId="0" fontId="82" fillId="0" borderId="13" xfId="0" applyFont="1" applyBorder="1" applyAlignment="1">
      <alignment horizontal="right"/>
    </xf>
    <xf numFmtId="0" fontId="84" fillId="0" borderId="0" xfId="0" applyFont="1" applyBorder="1" applyAlignment="1">
      <alignment wrapText="1"/>
    </xf>
    <xf numFmtId="0" fontId="84" fillId="0" borderId="22" xfId="0" applyFont="1" applyBorder="1"/>
    <xf numFmtId="0" fontId="85" fillId="0" borderId="22" xfId="0" applyFont="1" applyBorder="1" applyAlignment="1">
      <alignment horizontal="right"/>
    </xf>
    <xf numFmtId="0" fontId="82" fillId="0" borderId="22" xfId="0" applyFont="1" applyBorder="1" applyAlignment="1">
      <alignment horizontal="right"/>
    </xf>
    <xf numFmtId="0" fontId="84" fillId="0" borderId="22" xfId="0" applyFont="1" applyBorder="1" applyAlignment="1">
      <alignment horizontal="right"/>
    </xf>
    <xf numFmtId="0" fontId="84" fillId="0" borderId="0" xfId="0" applyFont="1" applyBorder="1" applyAlignment="1">
      <alignment shrinkToFit="1"/>
    </xf>
    <xf numFmtId="0" fontId="82" fillId="0" borderId="22" xfId="0" applyFont="1" applyBorder="1"/>
    <xf numFmtId="0" fontId="83" fillId="0" borderId="22" xfId="0" applyFont="1" applyBorder="1" applyAlignment="1">
      <alignment horizontal="right"/>
    </xf>
    <xf numFmtId="166" fontId="84" fillId="0" borderId="22" xfId="0" applyNumberFormat="1" applyFont="1" applyBorder="1" applyAlignment="1">
      <alignment horizontal="right"/>
    </xf>
    <xf numFmtId="0" fontId="84" fillId="0" borderId="14" xfId="0" applyFont="1" applyBorder="1" applyAlignment="1">
      <alignment horizontal="right"/>
    </xf>
    <xf numFmtId="0" fontId="84" fillId="0" borderId="10" xfId="0" applyFont="1" applyBorder="1" applyAlignment="1">
      <alignment horizontal="right"/>
    </xf>
    <xf numFmtId="0" fontId="57" fillId="0" borderId="0" xfId="0" applyFont="1" applyBorder="1" applyAlignment="1">
      <alignment wrapText="1"/>
    </xf>
    <xf numFmtId="0" fontId="128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76" xfId="0" applyFont="1" applyBorder="1"/>
    <xf numFmtId="0" fontId="20" fillId="0" borderId="18" xfId="0" applyFont="1" applyBorder="1"/>
    <xf numFmtId="3" fontId="35" fillId="0" borderId="51" xfId="78" applyNumberFormat="1" applyFont="1" applyBorder="1"/>
    <xf numFmtId="3" fontId="106" fillId="0" borderId="51" xfId="78" applyNumberFormat="1" applyFont="1" applyBorder="1"/>
    <xf numFmtId="0" fontId="28" fillId="0" borderId="0" xfId="78" applyFont="1" applyBorder="1"/>
    <xf numFmtId="0" fontId="36" fillId="0" borderId="0" xfId="78" applyFont="1" applyBorder="1"/>
    <xf numFmtId="1" fontId="35" fillId="0" borderId="0" xfId="78" applyNumberFormat="1" applyFont="1" applyBorder="1"/>
    <xf numFmtId="0" fontId="58" fillId="0" borderId="0" xfId="78" applyFont="1" applyBorder="1"/>
    <xf numFmtId="0" fontId="25" fillId="0" borderId="0" xfId="0" applyFont="1" applyBorder="1" applyAlignment="1">
      <alignment horizontal="center" vertical="center"/>
    </xf>
    <xf numFmtId="0" fontId="31" fillId="0" borderId="31" xfId="0" applyFont="1" applyBorder="1" applyAlignment="1">
      <alignment horizontal="center"/>
    </xf>
    <xf numFmtId="0" fontId="31" fillId="0" borderId="51" xfId="0" applyFont="1" applyBorder="1" applyAlignment="1">
      <alignment horizontal="center"/>
    </xf>
    <xf numFmtId="0" fontId="38" fillId="0" borderId="0" xfId="0" applyFont="1" applyBorder="1"/>
    <xf numFmtId="3" fontId="30" fillId="0" borderId="67" xfId="0" applyNumberFormat="1" applyFont="1" applyFill="1" applyBorder="1"/>
    <xf numFmtId="165" fontId="28" fillId="0" borderId="97" xfId="0" applyNumberFormat="1" applyFont="1" applyBorder="1" applyAlignment="1">
      <alignment horizontal="center" vertical="center"/>
    </xf>
    <xf numFmtId="0" fontId="23" fillId="0" borderId="0" xfId="0" applyFont="1" applyBorder="1"/>
    <xf numFmtId="165" fontId="25" fillId="0" borderId="53" xfId="0" applyNumberFormat="1" applyFont="1" applyBorder="1" applyAlignment="1">
      <alignment horizontal="center" vertical="center"/>
    </xf>
    <xf numFmtId="166" fontId="84" fillId="24" borderId="97" xfId="0" applyNumberFormat="1" applyFont="1" applyFill="1" applyBorder="1" applyAlignment="1">
      <alignment horizontal="right" vertical="center"/>
    </xf>
    <xf numFmtId="166" fontId="125" fillId="24" borderId="84" xfId="0" applyNumberFormat="1" applyFont="1" applyFill="1" applyBorder="1" applyAlignment="1">
      <alignment horizontal="right" vertical="center"/>
    </xf>
    <xf numFmtId="0" fontId="105" fillId="0" borderId="51" xfId="0" applyFont="1" applyBorder="1"/>
    <xf numFmtId="0" fontId="125" fillId="0" borderId="51" xfId="0" applyFont="1" applyBorder="1" applyAlignment="1"/>
    <xf numFmtId="0" fontId="125" fillId="0" borderId="98" xfId="0" applyFont="1" applyBorder="1" applyAlignment="1">
      <alignment horizontal="right"/>
    </xf>
    <xf numFmtId="0" fontId="125" fillId="0" borderId="71" xfId="0" applyFont="1" applyBorder="1" applyAlignment="1">
      <alignment horizontal="right"/>
    </xf>
    <xf numFmtId="0" fontId="125" fillId="0" borderId="51" xfId="0" applyFont="1" applyBorder="1" applyAlignment="1">
      <alignment horizontal="right"/>
    </xf>
    <xf numFmtId="0" fontId="125" fillId="0" borderId="74" xfId="0" applyFont="1" applyBorder="1" applyAlignment="1">
      <alignment horizontal="right"/>
    </xf>
    <xf numFmtId="0" fontId="85" fillId="0" borderId="0" xfId="0" applyFont="1" applyBorder="1" applyAlignment="1">
      <alignment wrapText="1"/>
    </xf>
    <xf numFmtId="0" fontId="82" fillId="0" borderId="14" xfId="0" applyFont="1" applyBorder="1" applyAlignment="1">
      <alignment wrapText="1"/>
    </xf>
    <xf numFmtId="0" fontId="85" fillId="0" borderId="14" xfId="0" applyFont="1" applyBorder="1" applyAlignment="1">
      <alignment wrapText="1"/>
    </xf>
    <xf numFmtId="0" fontId="84" fillId="0" borderId="14" xfId="0" applyFont="1" applyBorder="1" applyAlignment="1">
      <alignment wrapText="1"/>
    </xf>
    <xf numFmtId="0" fontId="125" fillId="0" borderId="56" xfId="0" applyFont="1" applyBorder="1" applyAlignment="1">
      <alignment horizontal="right"/>
    </xf>
    <xf numFmtId="3" fontId="122" fillId="0" borderId="51" xfId="0" applyNumberFormat="1" applyFont="1" applyBorder="1"/>
    <xf numFmtId="0" fontId="106" fillId="0" borderId="51" xfId="0" applyFont="1" applyBorder="1"/>
    <xf numFmtId="3" fontId="106" fillId="0" borderId="14" xfId="0" applyNumberFormat="1" applyFont="1" applyBorder="1"/>
    <xf numFmtId="3" fontId="130" fillId="0" borderId="0" xfId="0" applyNumberFormat="1" applyFont="1" applyBorder="1"/>
    <xf numFmtId="3" fontId="124" fillId="0" borderId="0" xfId="0" applyNumberFormat="1" applyFont="1" applyBorder="1"/>
    <xf numFmtId="3" fontId="124" fillId="0" borderId="0" xfId="0" applyNumberFormat="1" applyFont="1" applyBorder="1" applyAlignment="1">
      <alignment wrapText="1"/>
    </xf>
    <xf numFmtId="164" fontId="97" fillId="0" borderId="0" xfId="71" applyNumberFormat="1" applyFont="1" applyFill="1" applyBorder="1" applyAlignment="1">
      <alignment vertical="center"/>
    </xf>
    <xf numFmtId="3" fontId="119" fillId="0" borderId="64" xfId="71" applyNumberFormat="1" applyFont="1" applyFill="1" applyBorder="1" applyAlignment="1">
      <alignment horizontal="center" vertical="center" wrapText="1"/>
    </xf>
    <xf numFmtId="0" fontId="131" fillId="0" borderId="41" xfId="71" applyFont="1" applyBorder="1" applyAlignment="1">
      <alignment vertical="center" wrapText="1"/>
    </xf>
    <xf numFmtId="0" fontId="119" fillId="0" borderId="22" xfId="71" applyFont="1" applyBorder="1" applyAlignment="1">
      <alignment vertical="center"/>
    </xf>
    <xf numFmtId="3" fontId="132" fillId="0" borderId="22" xfId="71" applyNumberFormat="1" applyFont="1" applyBorder="1" applyAlignment="1">
      <alignment vertical="center"/>
    </xf>
    <xf numFmtId="0" fontId="120" fillId="0" borderId="0" xfId="71" applyFont="1" applyAlignment="1">
      <alignment wrapText="1"/>
    </xf>
    <xf numFmtId="3" fontId="133" fillId="0" borderId="22" xfId="71" applyNumberFormat="1" applyFont="1" applyBorder="1" applyAlignment="1">
      <alignment vertical="center"/>
    </xf>
    <xf numFmtId="0" fontId="91" fillId="0" borderId="22" xfId="71" applyFont="1" applyBorder="1" applyAlignment="1">
      <alignment vertical="center" wrapText="1"/>
    </xf>
    <xf numFmtId="3" fontId="100" fillId="0" borderId="22" xfId="71" applyNumberFormat="1" applyFont="1" applyBorder="1" applyAlignment="1">
      <alignment vertical="center" wrapText="1"/>
    </xf>
    <xf numFmtId="3" fontId="104" fillId="0" borderId="22" xfId="71" applyNumberFormat="1" applyFont="1" applyBorder="1" applyAlignment="1">
      <alignment horizontal="right" vertical="center"/>
    </xf>
    <xf numFmtId="0" fontId="119" fillId="0" borderId="22" xfId="71" applyFont="1" applyBorder="1" applyAlignment="1">
      <alignment vertical="center" wrapText="1"/>
    </xf>
    <xf numFmtId="0" fontId="93" fillId="0" borderId="22" xfId="71" applyFont="1" applyBorder="1" applyAlignment="1">
      <alignment vertical="center" wrapText="1"/>
    </xf>
    <xf numFmtId="3" fontId="133" fillId="0" borderId="22" xfId="71" applyNumberFormat="1" applyFont="1" applyBorder="1" applyAlignment="1">
      <alignment vertical="center" wrapText="1"/>
    </xf>
    <xf numFmtId="3" fontId="135" fillId="0" borderId="22" xfId="71" applyNumberFormat="1" applyFont="1" applyBorder="1" applyAlignment="1">
      <alignment vertical="center"/>
    </xf>
    <xf numFmtId="3" fontId="136" fillId="0" borderId="22" xfId="75" applyNumberFormat="1" applyFont="1" applyBorder="1" applyAlignment="1">
      <alignment vertical="center"/>
    </xf>
    <xf numFmtId="0" fontId="137" fillId="0" borderId="0" xfId="71" applyFont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0" fillId="0" borderId="35" xfId="78" applyNumberFormat="1" applyFont="1" applyBorder="1"/>
    <xf numFmtId="3" fontId="139" fillId="0" borderId="51" xfId="0" applyNumberFormat="1" applyFont="1" applyBorder="1"/>
    <xf numFmtId="3" fontId="140" fillId="0" borderId="67" xfId="0" applyNumberFormat="1" applyFont="1" applyBorder="1"/>
    <xf numFmtId="0" fontId="138" fillId="0" borderId="51" xfId="0" applyFont="1" applyBorder="1"/>
    <xf numFmtId="0" fontId="143" fillId="0" borderId="0" xfId="0" applyFont="1"/>
    <xf numFmtId="0" fontId="78" fillId="0" borderId="0" xfId="0" applyFont="1" applyAlignment="1">
      <alignment horizontal="right"/>
    </xf>
    <xf numFmtId="0" fontId="144" fillId="0" borderId="70" xfId="0" applyFont="1" applyBorder="1" applyAlignment="1">
      <alignment horizontal="left" vertical="center"/>
    </xf>
    <xf numFmtId="3" fontId="78" fillId="0" borderId="0" xfId="0" applyNumberFormat="1" applyFont="1" applyBorder="1"/>
    <xf numFmtId="3" fontId="78" fillId="0" borderId="71" xfId="0" applyNumberFormat="1" applyFont="1" applyBorder="1"/>
    <xf numFmtId="0" fontId="143" fillId="0" borderId="0" xfId="0" applyFont="1" applyBorder="1"/>
    <xf numFmtId="0" fontId="65" fillId="0" borderId="0" xfId="0" applyFont="1" applyBorder="1" applyAlignment="1">
      <alignment horizontal="left" vertical="center"/>
    </xf>
    <xf numFmtId="3" fontId="78" fillId="0" borderId="51" xfId="0" applyNumberFormat="1" applyFont="1" applyBorder="1"/>
    <xf numFmtId="0" fontId="65" fillId="0" borderId="25" xfId="0" applyFont="1" applyBorder="1" applyAlignment="1">
      <alignment horizontal="left" vertical="center"/>
    </xf>
    <xf numFmtId="0" fontId="145" fillId="0" borderId="0" xfId="0" applyFont="1" applyBorder="1"/>
    <xf numFmtId="0" fontId="145" fillId="0" borderId="0" xfId="0" applyFont="1"/>
    <xf numFmtId="0" fontId="142" fillId="0" borderId="0" xfId="0" applyFont="1" applyBorder="1" applyAlignment="1">
      <alignment horizontal="left" vertical="center"/>
    </xf>
    <xf numFmtId="3" fontId="102" fillId="0" borderId="51" xfId="0" applyNumberFormat="1" applyFont="1" applyBorder="1"/>
    <xf numFmtId="0" fontId="78" fillId="0" borderId="0" xfId="0" applyFont="1" applyBorder="1" applyAlignment="1">
      <alignment horizontal="left" vertical="center"/>
    </xf>
    <xf numFmtId="3" fontId="146" fillId="0" borderId="51" xfId="0" applyNumberFormat="1" applyFont="1" applyBorder="1"/>
    <xf numFmtId="0" fontId="75" fillId="0" borderId="0" xfId="0" applyFont="1" applyBorder="1" applyAlignment="1">
      <alignment horizontal="left" vertical="center" wrapText="1"/>
    </xf>
    <xf numFmtId="3" fontId="147" fillId="0" borderId="51" xfId="0" applyNumberFormat="1" applyFont="1" applyBorder="1" applyAlignment="1">
      <alignment vertical="center" wrapText="1"/>
    </xf>
    <xf numFmtId="0" fontId="78" fillId="0" borderId="0" xfId="0" applyFont="1" applyBorder="1" applyAlignment="1">
      <alignment horizontal="left" vertical="center" wrapText="1"/>
    </xf>
    <xf numFmtId="0" fontId="65" fillId="0" borderId="25" xfId="0" applyFont="1" applyBorder="1"/>
    <xf numFmtId="0" fontId="65" fillId="0" borderId="0" xfId="0" applyFont="1" applyBorder="1"/>
    <xf numFmtId="0" fontId="144" fillId="0" borderId="0" xfId="0" applyFont="1" applyBorder="1"/>
    <xf numFmtId="0" fontId="148" fillId="0" borderId="0" xfId="0" applyFont="1" applyBorder="1"/>
    <xf numFmtId="0" fontId="65" fillId="0" borderId="25" xfId="0" applyFont="1" applyBorder="1" applyAlignment="1">
      <alignment horizontal="left"/>
    </xf>
    <xf numFmtId="0" fontId="65" fillId="0" borderId="0" xfId="0" applyFont="1"/>
    <xf numFmtId="0" fontId="75" fillId="0" borderId="0" xfId="0" applyFont="1" applyBorder="1"/>
    <xf numFmtId="3" fontId="65" fillId="0" borderId="0" xfId="0" applyNumberFormat="1" applyFont="1" applyFill="1"/>
    <xf numFmtId="0" fontId="149" fillId="0" borderId="0" xfId="0" applyFont="1"/>
    <xf numFmtId="3" fontId="75" fillId="0" borderId="51" xfId="0" applyNumberFormat="1" applyFont="1" applyBorder="1"/>
    <xf numFmtId="0" fontId="143" fillId="0" borderId="0" xfId="0" applyFont="1" applyAlignment="1">
      <alignment vertical="center"/>
    </xf>
    <xf numFmtId="0" fontId="75" fillId="0" borderId="0" xfId="0" applyFont="1" applyAlignment="1">
      <alignment vertical="center"/>
    </xf>
    <xf numFmtId="0" fontId="75" fillId="0" borderId="0" xfId="0" applyFont="1" applyBorder="1" applyAlignment="1">
      <alignment vertical="center" wrapText="1"/>
    </xf>
    <xf numFmtId="0" fontId="75" fillId="0" borderId="0" xfId="0" applyFont="1" applyBorder="1" applyAlignment="1">
      <alignment wrapText="1"/>
    </xf>
    <xf numFmtId="3" fontId="31" fillId="0" borderId="22" xfId="71" applyNumberFormat="1" applyFont="1" applyBorder="1" applyAlignment="1">
      <alignment horizontal="right" vertical="center"/>
    </xf>
    <xf numFmtId="3" fontId="23" fillId="25" borderId="22" xfId="71" applyNumberFormat="1" applyFont="1" applyFill="1" applyBorder="1" applyAlignment="1">
      <alignment vertical="center"/>
    </xf>
    <xf numFmtId="3" fontId="75" fillId="25" borderId="60" xfId="0" applyNumberFormat="1" applyFont="1" applyFill="1" applyBorder="1"/>
    <xf numFmtId="3" fontId="75" fillId="25" borderId="51" xfId="0" applyNumberFormat="1" applyFont="1" applyFill="1" applyBorder="1"/>
    <xf numFmtId="3" fontId="151" fillId="0" borderId="51" xfId="74" applyNumberFormat="1" applyFont="1" applyBorder="1"/>
    <xf numFmtId="3" fontId="138" fillId="0" borderId="51" xfId="0" applyNumberFormat="1" applyFont="1" applyBorder="1"/>
    <xf numFmtId="3" fontId="152" fillId="0" borderId="51" xfId="0" applyNumberFormat="1" applyFont="1" applyBorder="1"/>
    <xf numFmtId="3" fontId="140" fillId="0" borderId="51" xfId="0" applyNumberFormat="1" applyFont="1" applyBorder="1"/>
    <xf numFmtId="3" fontId="79" fillId="0" borderId="51" xfId="0" applyNumberFormat="1" applyFont="1" applyBorder="1"/>
    <xf numFmtId="0" fontId="50" fillId="0" borderId="0" xfId="77" applyFont="1" applyAlignment="1">
      <alignment horizontal="right"/>
    </xf>
    <xf numFmtId="3" fontId="51" fillId="0" borderId="51" xfId="0" applyNumberFormat="1" applyFont="1" applyBorder="1" applyAlignment="1">
      <alignment vertical="center"/>
    </xf>
    <xf numFmtId="0" fontId="51" fillId="0" borderId="51" xfId="0" applyFont="1" applyBorder="1" applyAlignment="1">
      <alignment vertical="center"/>
    </xf>
    <xf numFmtId="0" fontId="20" fillId="0" borderId="51" xfId="0" applyFont="1" applyBorder="1" applyAlignment="1">
      <alignment vertical="center"/>
    </xf>
    <xf numFmtId="3" fontId="51" fillId="0" borderId="57" xfId="0" applyNumberFormat="1" applyFont="1" applyBorder="1" applyAlignment="1">
      <alignment vertical="center"/>
    </xf>
    <xf numFmtId="14" fontId="50" fillId="0" borderId="0" xfId="77" applyNumberFormat="1" applyFont="1" applyAlignment="1">
      <alignment horizontal="right"/>
    </xf>
    <xf numFmtId="0" fontId="75" fillId="0" borderId="51" xfId="0" applyFont="1" applyBorder="1" applyAlignment="1">
      <alignment vertical="center"/>
    </xf>
    <xf numFmtId="0" fontId="107" fillId="0" borderId="0" xfId="71" applyFont="1" applyAlignment="1">
      <alignment horizontal="right" vertical="center"/>
    </xf>
    <xf numFmtId="0" fontId="153" fillId="0" borderId="0" xfId="0" applyFont="1" applyBorder="1"/>
    <xf numFmtId="0" fontId="153" fillId="0" borderId="0" xfId="0" applyFont="1" applyBorder="1" applyAlignment="1">
      <alignment horizontal="left" vertical="center"/>
    </xf>
    <xf numFmtId="0" fontId="75" fillId="0" borderId="0" xfId="0" applyFont="1" applyBorder="1" applyAlignment="1">
      <alignment horizontal="left" vertical="center"/>
    </xf>
    <xf numFmtId="3" fontId="30" fillId="0" borderId="63" xfId="0" applyNumberFormat="1" applyFont="1" applyBorder="1"/>
    <xf numFmtId="3" fontId="56" fillId="0" borderId="0" xfId="0" applyNumberFormat="1" applyFont="1" applyBorder="1" applyAlignment="1">
      <alignment vertical="center" wrapText="1"/>
    </xf>
    <xf numFmtId="3" fontId="75" fillId="0" borderId="0" xfId="0" applyNumberFormat="1" applyFont="1" applyBorder="1" applyAlignment="1">
      <alignment wrapText="1"/>
    </xf>
    <xf numFmtId="3" fontId="55" fillId="0" borderId="0" xfId="0" applyNumberFormat="1" applyFont="1" applyAlignment="1"/>
    <xf numFmtId="49" fontId="28" fillId="0" borderId="36" xfId="78" applyNumberFormat="1" applyFont="1" applyBorder="1" applyAlignment="1">
      <alignment horizontal="center" vertical="center" wrapText="1"/>
    </xf>
    <xf numFmtId="3" fontId="35" fillId="0" borderId="25" xfId="78" applyNumberFormat="1" applyFont="1" applyBorder="1"/>
    <xf numFmtId="3" fontId="108" fillId="0" borderId="20" xfId="0" applyNumberFormat="1" applyFont="1" applyBorder="1"/>
    <xf numFmtId="0" fontId="125" fillId="0" borderId="13" xfId="0" applyFont="1" applyBorder="1" applyAlignment="1"/>
    <xf numFmtId="0" fontId="125" fillId="0" borderId="56" xfId="0" applyFont="1" applyBorder="1" applyAlignment="1"/>
    <xf numFmtId="0" fontId="126" fillId="0" borderId="41" xfId="0" applyFont="1" applyBorder="1" applyAlignment="1">
      <alignment horizontal="right"/>
    </xf>
    <xf numFmtId="0" fontId="99" fillId="0" borderId="41" xfId="0" applyFont="1" applyBorder="1" applyAlignment="1">
      <alignment horizontal="right"/>
    </xf>
    <xf numFmtId="0" fontId="125" fillId="0" borderId="41" xfId="0" applyFont="1" applyBorder="1" applyAlignment="1">
      <alignment horizontal="right"/>
    </xf>
    <xf numFmtId="0" fontId="125" fillId="0" borderId="81" xfId="0" applyFont="1" applyBorder="1" applyAlignment="1">
      <alignment horizontal="right"/>
    </xf>
    <xf numFmtId="0" fontId="99" fillId="0" borderId="73" xfId="0" applyFont="1" applyBorder="1"/>
    <xf numFmtId="0" fontId="127" fillId="0" borderId="73" xfId="0" applyFont="1" applyBorder="1" applyAlignment="1">
      <alignment horizontal="right"/>
    </xf>
    <xf numFmtId="0" fontId="99" fillId="0" borderId="73" xfId="0" applyFont="1" applyBorder="1" applyAlignment="1">
      <alignment horizontal="right"/>
    </xf>
    <xf numFmtId="0" fontId="125" fillId="0" borderId="73" xfId="0" applyFont="1" applyBorder="1" applyAlignment="1">
      <alignment horizontal="right"/>
    </xf>
    <xf numFmtId="0" fontId="125" fillId="0" borderId="74" xfId="0" applyFont="1" applyFill="1" applyBorder="1" applyAlignment="1">
      <alignment horizontal="right"/>
    </xf>
    <xf numFmtId="164" fontId="96" fillId="0" borderId="0" xfId="71" applyNumberFormat="1" applyFont="1" applyFill="1" applyBorder="1" applyAlignment="1">
      <alignment vertical="center"/>
    </xf>
    <xf numFmtId="0" fontId="54" fillId="0" borderId="24" xfId="0" applyFont="1" applyBorder="1" applyAlignment="1">
      <alignment horizontal="center"/>
    </xf>
    <xf numFmtId="0" fontId="29" fillId="0" borderId="94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57" xfId="0" applyFont="1" applyBorder="1" applyAlignment="1">
      <alignment vertical="center" wrapText="1"/>
    </xf>
    <xf numFmtId="0" fontId="91" fillId="0" borderId="94" xfId="0" applyFont="1" applyBorder="1" applyAlignment="1">
      <alignment horizontal="center" vertical="center"/>
    </xf>
    <xf numFmtId="0" fontId="91" fillId="0" borderId="51" xfId="0" applyFont="1" applyBorder="1" applyAlignment="1">
      <alignment horizontal="center" vertical="center"/>
    </xf>
    <xf numFmtId="0" fontId="91" fillId="0" borderId="94" xfId="0" applyFont="1" applyBorder="1" applyAlignment="1">
      <alignment horizontal="center"/>
    </xf>
    <xf numFmtId="0" fontId="91" fillId="0" borderId="42" xfId="0" applyFont="1" applyBorder="1" applyAlignment="1">
      <alignment horizontal="center"/>
    </xf>
    <xf numFmtId="0" fontId="29" fillId="0" borderId="51" xfId="0" applyFont="1" applyBorder="1" applyAlignment="1">
      <alignment horizontal="center"/>
    </xf>
    <xf numFmtId="0" fontId="66" fillId="0" borderId="0" xfId="0" applyFont="1" applyBorder="1" applyAlignment="1">
      <alignment horizontal="right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0" fontId="48" fillId="0" borderId="71" xfId="0" applyFont="1" applyBorder="1"/>
    <xf numFmtId="0" fontId="43" fillId="0" borderId="51" xfId="0" applyFont="1" applyBorder="1" applyAlignment="1">
      <alignment horizontal="left" vertical="center"/>
    </xf>
    <xf numFmtId="0" fontId="42" fillId="0" borderId="54" xfId="0" applyFont="1" applyBorder="1" applyAlignment="1">
      <alignment vertical="center" wrapText="1"/>
    </xf>
    <xf numFmtId="49" fontId="84" fillId="24" borderId="12" xfId="0" applyNumberFormat="1" applyFont="1" applyFill="1" applyBorder="1" applyAlignment="1">
      <alignment horizontal="right" vertical="center"/>
    </xf>
    <xf numFmtId="1" fontId="84" fillId="24" borderId="12" xfId="0" applyNumberFormat="1" applyFont="1" applyFill="1" applyBorder="1" applyAlignment="1">
      <alignment horizontal="right" vertical="center"/>
    </xf>
    <xf numFmtId="166" fontId="84" fillId="0" borderId="97" xfId="0" applyNumberFormat="1" applyFont="1" applyBorder="1" applyAlignment="1">
      <alignment horizontal="right"/>
    </xf>
    <xf numFmtId="0" fontId="84" fillId="0" borderId="97" xfId="0" applyFont="1" applyBorder="1" applyAlignment="1">
      <alignment horizontal="right"/>
    </xf>
    <xf numFmtId="164" fontId="84" fillId="0" borderId="97" xfId="0" applyNumberFormat="1" applyFont="1" applyBorder="1" applyAlignment="1">
      <alignment horizontal="right"/>
    </xf>
    <xf numFmtId="0" fontId="82" fillId="0" borderId="41" xfId="0" applyFont="1" applyBorder="1"/>
    <xf numFmtId="0" fontId="84" fillId="0" borderId="41" xfId="0" applyFont="1" applyBorder="1" applyAlignment="1">
      <alignment horizontal="right"/>
    </xf>
    <xf numFmtId="2" fontId="84" fillId="0" borderId="22" xfId="0" applyNumberFormat="1" applyFont="1" applyBorder="1" applyAlignment="1">
      <alignment horizontal="right"/>
    </xf>
    <xf numFmtId="3" fontId="84" fillId="0" borderId="22" xfId="0" applyNumberFormat="1" applyFont="1" applyBorder="1" applyAlignment="1">
      <alignment horizontal="right"/>
    </xf>
    <xf numFmtId="164" fontId="84" fillId="0" borderId="10" xfId="0" applyNumberFormat="1" applyFont="1" applyBorder="1" applyAlignment="1">
      <alignment horizontal="right"/>
    </xf>
    <xf numFmtId="164" fontId="84" fillId="0" borderId="84" xfId="0" applyNumberFormat="1" applyFont="1" applyBorder="1" applyAlignment="1">
      <alignment horizontal="right"/>
    </xf>
    <xf numFmtId="49" fontId="84" fillId="0" borderId="12" xfId="0" applyNumberFormat="1" applyFont="1" applyBorder="1" applyAlignment="1">
      <alignment horizontal="right"/>
    </xf>
    <xf numFmtId="2" fontId="84" fillId="0" borderId="13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82" fillId="0" borderId="12" xfId="0" applyFont="1" applyBorder="1" applyAlignment="1">
      <alignment vertical="center"/>
    </xf>
    <xf numFmtId="0" fontId="84" fillId="0" borderId="97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84" fillId="24" borderId="26" xfId="0" applyFont="1" applyFill="1" applyBorder="1" applyAlignment="1">
      <alignment horizontal="left" vertical="center" wrapText="1"/>
    </xf>
    <xf numFmtId="0" fontId="84" fillId="0" borderId="26" xfId="0" applyFont="1" applyBorder="1" applyAlignment="1">
      <alignment wrapText="1"/>
    </xf>
    <xf numFmtId="0" fontId="82" fillId="0" borderId="26" xfId="0" applyFont="1" applyBorder="1" applyAlignment="1">
      <alignment wrapText="1"/>
    </xf>
    <xf numFmtId="0" fontId="82" fillId="0" borderId="26" xfId="0" applyFont="1" applyBorder="1" applyAlignment="1">
      <alignment vertical="center" wrapText="1"/>
    </xf>
    <xf numFmtId="0" fontId="20" fillId="0" borderId="81" xfId="0" applyFont="1" applyBorder="1"/>
    <xf numFmtId="0" fontId="82" fillId="0" borderId="81" xfId="0" applyFont="1" applyBorder="1" applyAlignment="1">
      <alignment wrapText="1"/>
    </xf>
    <xf numFmtId="0" fontId="84" fillId="0" borderId="76" xfId="0" applyFont="1" applyBorder="1" applyAlignment="1">
      <alignment shrinkToFit="1"/>
    </xf>
    <xf numFmtId="0" fontId="20" fillId="0" borderId="24" xfId="0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0" fontId="97" fillId="0" borderId="24" xfId="0" applyFont="1" applyBorder="1" applyAlignment="1">
      <alignment horizontal="center"/>
    </xf>
    <xf numFmtId="0" fontId="23" fillId="0" borderId="24" xfId="0" applyFont="1" applyBorder="1" applyAlignment="1">
      <alignment horizontal="center"/>
    </xf>
    <xf numFmtId="0" fontId="26" fillId="0" borderId="22" xfId="0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97" fillId="0" borderId="22" xfId="0" applyFont="1" applyBorder="1" applyAlignment="1">
      <alignment horizontal="center"/>
    </xf>
    <xf numFmtId="0" fontId="84" fillId="0" borderId="23" xfId="0" applyFont="1" applyBorder="1"/>
    <xf numFmtId="0" fontId="82" fillId="0" borderId="23" xfId="0" applyFont="1" applyBorder="1" applyAlignment="1">
      <alignment horizontal="right"/>
    </xf>
    <xf numFmtId="0" fontId="126" fillId="0" borderId="23" xfId="0" applyFont="1" applyBorder="1" applyAlignment="1">
      <alignment horizontal="right"/>
    </xf>
    <xf numFmtId="0" fontId="125" fillId="0" borderId="23" xfId="0" applyFont="1" applyBorder="1" applyAlignment="1">
      <alignment horizontal="right"/>
    </xf>
    <xf numFmtId="0" fontId="84" fillId="0" borderId="23" xfId="0" applyFont="1" applyBorder="1" applyAlignment="1">
      <alignment horizontal="right"/>
    </xf>
    <xf numFmtId="2" fontId="84" fillId="0" borderId="23" xfId="0" applyNumberFormat="1" applyFont="1" applyBorder="1" applyAlignment="1">
      <alignment horizontal="right"/>
    </xf>
    <xf numFmtId="4" fontId="84" fillId="0" borderId="23" xfId="0" applyNumberFormat="1" applyFont="1" applyBorder="1" applyAlignment="1">
      <alignment horizontal="right"/>
    </xf>
    <xf numFmtId="0" fontId="84" fillId="0" borderId="39" xfId="0" applyFont="1" applyBorder="1" applyAlignment="1">
      <alignment wrapText="1"/>
    </xf>
    <xf numFmtId="0" fontId="23" fillId="0" borderId="41" xfId="0" applyFont="1" applyBorder="1" applyAlignment="1">
      <alignment horizontal="center"/>
    </xf>
    <xf numFmtId="0" fontId="142" fillId="0" borderId="35" xfId="0" applyFont="1" applyBorder="1" applyAlignment="1">
      <alignment horizontal="left" vertical="center"/>
    </xf>
    <xf numFmtId="3" fontId="75" fillId="0" borderId="54" xfId="0" applyNumberFormat="1" applyFont="1" applyBorder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43" fillId="0" borderId="102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/>
    </xf>
    <xf numFmtId="0" fontId="42" fillId="0" borderId="51" xfId="0" applyFont="1" applyBorder="1" applyAlignment="1">
      <alignment vertical="center" wrapText="1"/>
    </xf>
    <xf numFmtId="0" fontId="41" fillId="0" borderId="0" xfId="0" applyFont="1" applyAlignment="1">
      <alignment vertical="center"/>
    </xf>
    <xf numFmtId="0" fontId="35" fillId="0" borderId="5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35" fillId="0" borderId="0" xfId="78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51" xfId="0" applyFont="1" applyBorder="1" applyAlignment="1">
      <alignment vertical="center"/>
    </xf>
    <xf numFmtId="0" fontId="54" fillId="0" borderId="51" xfId="0" applyFont="1" applyBorder="1" applyAlignment="1">
      <alignment horizontal="center" vertical="center"/>
    </xf>
    <xf numFmtId="0" fontId="33" fillId="0" borderId="20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76" xfId="0" applyNumberFormat="1" applyFont="1" applyBorder="1"/>
    <xf numFmtId="3" fontId="26" fillId="0" borderId="81" xfId="0" applyNumberFormat="1" applyFont="1" applyBorder="1"/>
    <xf numFmtId="3" fontId="26" fillId="0" borderId="16" xfId="0" applyNumberFormat="1" applyFont="1" applyBorder="1"/>
    <xf numFmtId="3" fontId="23" fillId="0" borderId="14" xfId="0" applyNumberFormat="1" applyFont="1" applyBorder="1"/>
    <xf numFmtId="3" fontId="23" fillId="0" borderId="18" xfId="0" applyNumberFormat="1" applyFont="1" applyBorder="1"/>
    <xf numFmtId="2" fontId="84" fillId="0" borderId="10" xfId="0" applyNumberFormat="1" applyFont="1" applyBorder="1" applyAlignment="1">
      <alignment horizontal="right"/>
    </xf>
    <xf numFmtId="3" fontId="65" fillId="0" borderId="57" xfId="0" applyNumberFormat="1" applyFont="1" applyFill="1" applyBorder="1"/>
    <xf numFmtId="3" fontId="79" fillId="0" borderId="57" xfId="0" applyNumberFormat="1" applyFont="1" applyBorder="1"/>
    <xf numFmtId="0" fontId="75" fillId="0" borderId="0" xfId="0" applyFont="1" applyBorder="1" applyAlignment="1">
      <alignment vertical="center"/>
    </xf>
    <xf numFmtId="0" fontId="65" fillId="0" borderId="103" xfId="0" applyFont="1" applyBorder="1"/>
    <xf numFmtId="3" fontId="79" fillId="0" borderId="104" xfId="0" applyNumberFormat="1" applyFont="1" applyBorder="1"/>
    <xf numFmtId="3" fontId="51" fillId="0" borderId="31" xfId="0" applyNumberFormat="1" applyFont="1" applyBorder="1" applyAlignment="1">
      <alignment vertical="center"/>
    </xf>
    <xf numFmtId="0" fontId="47" fillId="0" borderId="0" xfId="0" applyFont="1" applyFill="1" applyBorder="1" applyAlignment="1">
      <alignment wrapText="1"/>
    </xf>
    <xf numFmtId="0" fontId="42" fillId="0" borderId="0" xfId="0" applyFont="1" applyBorder="1" applyAlignment="1">
      <alignment wrapText="1"/>
    </xf>
    <xf numFmtId="0" fontId="42" fillId="0" borderId="0" xfId="0" applyFont="1" applyBorder="1" applyAlignment="1">
      <alignment horizontal="left" vertical="center" wrapText="1"/>
    </xf>
    <xf numFmtId="0" fontId="48" fillId="0" borderId="0" xfId="0" applyFont="1" applyBorder="1"/>
    <xf numFmtId="0" fontId="20" fillId="0" borderId="23" xfId="0" applyFont="1" applyBorder="1" applyAlignment="1">
      <alignment horizontal="center"/>
    </xf>
    <xf numFmtId="0" fontId="20" fillId="0" borderId="24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/>
    </xf>
    <xf numFmtId="0" fontId="51" fillId="0" borderId="31" xfId="0" applyFont="1" applyBorder="1" applyAlignment="1">
      <alignment horizontal="center"/>
    </xf>
    <xf numFmtId="0" fontId="51" fillId="0" borderId="36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3" fontId="29" fillId="0" borderId="65" xfId="0" applyNumberFormat="1" applyFont="1" applyBorder="1" applyAlignment="1">
      <alignment horizontal="center" vertical="center" wrapText="1"/>
    </xf>
    <xf numFmtId="0" fontId="74" fillId="0" borderId="20" xfId="0" applyFont="1" applyBorder="1"/>
    <xf numFmtId="0" fontId="24" fillId="0" borderId="0" xfId="0" applyFont="1" applyBorder="1"/>
    <xf numFmtId="0" fontId="22" fillId="0" borderId="2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4" fillId="0" borderId="20" xfId="0" applyFont="1" applyBorder="1" applyAlignment="1">
      <alignment vertical="center"/>
    </xf>
    <xf numFmtId="0" fontId="22" fillId="0" borderId="20" xfId="0" applyFont="1" applyBorder="1"/>
    <xf numFmtId="0" fontId="90" fillId="0" borderId="20" xfId="0" applyFont="1" applyFill="1" applyBorder="1"/>
    <xf numFmtId="0" fontId="24" fillId="0" borderId="20" xfId="0" applyFont="1" applyBorder="1"/>
    <xf numFmtId="0" fontId="22" fillId="0" borderId="20" xfId="0" applyFont="1" applyBorder="1" applyAlignment="1">
      <alignment vertical="top"/>
    </xf>
    <xf numFmtId="0" fontId="24" fillId="0" borderId="106" xfId="0" applyFont="1" applyBorder="1"/>
    <xf numFmtId="0" fontId="51" fillId="0" borderId="105" xfId="0" applyFont="1" applyBorder="1" applyAlignment="1">
      <alignment horizontal="center"/>
    </xf>
    <xf numFmtId="3" fontId="26" fillId="0" borderId="105" xfId="0" applyNumberFormat="1" applyFont="1" applyBorder="1" applyAlignment="1">
      <alignment horizontal="center"/>
    </xf>
    <xf numFmtId="3" fontId="26" fillId="0" borderId="65" xfId="0" applyNumberFormat="1" applyFont="1" applyBorder="1" applyAlignment="1">
      <alignment horizontal="center"/>
    </xf>
    <xf numFmtId="3" fontId="23" fillId="0" borderId="97" xfId="0" applyNumberFormat="1" applyFont="1" applyBorder="1" applyAlignment="1">
      <alignment horizontal="center"/>
    </xf>
    <xf numFmtId="3" fontId="26" fillId="0" borderId="84" xfId="0" applyNumberFormat="1" applyFont="1" applyBorder="1"/>
    <xf numFmtId="3" fontId="26" fillId="0" borderId="55" xfId="0" applyNumberFormat="1" applyFont="1" applyBorder="1"/>
    <xf numFmtId="3" fontId="26" fillId="0" borderId="53" xfId="0" applyNumberFormat="1" applyFont="1" applyBorder="1"/>
    <xf numFmtId="3" fontId="26" fillId="0" borderId="98" xfId="0" applyNumberFormat="1" applyFont="1" applyBorder="1"/>
    <xf numFmtId="0" fontId="51" fillId="0" borderId="14" xfId="0" applyFont="1" applyBorder="1"/>
    <xf numFmtId="3" fontId="26" fillId="0" borderId="25" xfId="0" applyNumberFormat="1" applyFont="1" applyBorder="1"/>
    <xf numFmtId="3" fontId="26" fillId="0" borderId="67" xfId="0" applyNumberFormat="1" applyFont="1" applyBorder="1"/>
    <xf numFmtId="0" fontId="51" fillId="0" borderId="16" xfId="0" applyFont="1" applyBorder="1"/>
    <xf numFmtId="0" fontId="51" fillId="0" borderId="25" xfId="0" applyFont="1" applyBorder="1"/>
    <xf numFmtId="3" fontId="35" fillId="0" borderId="0" xfId="0" applyNumberFormat="1" applyFont="1" applyAlignment="1">
      <alignment vertical="center" wrapText="1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0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/>
    </xf>
    <xf numFmtId="0" fontId="35" fillId="0" borderId="19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0" xfId="0" applyFont="1" applyBorder="1" applyAlignment="1">
      <alignment horizontal="center" vertical="center"/>
    </xf>
    <xf numFmtId="0" fontId="35" fillId="0" borderId="101" xfId="0" applyFont="1" applyBorder="1" applyAlignment="1">
      <alignment horizontal="center" vertical="center"/>
    </xf>
    <xf numFmtId="0" fontId="20" fillId="0" borderId="108" xfId="0" applyFont="1" applyBorder="1" applyAlignment="1">
      <alignment horizontal="center"/>
    </xf>
    <xf numFmtId="3" fontId="30" fillId="0" borderId="57" xfId="78" applyNumberFormat="1" applyFont="1" applyBorder="1"/>
    <xf numFmtId="0" fontId="35" fillId="0" borderId="20" xfId="0" applyFont="1" applyBorder="1" applyAlignment="1">
      <alignment vertical="center" wrapText="1"/>
    </xf>
    <xf numFmtId="3" fontId="34" fillId="0" borderId="0" xfId="68" applyNumberFormat="1" applyFont="1" applyBorder="1" applyAlignment="1"/>
    <xf numFmtId="3" fontId="154" fillId="0" borderId="0" xfId="68" applyNumberFormat="1" applyFont="1" applyBorder="1" applyAlignment="1"/>
    <xf numFmtId="0" fontId="155" fillId="0" borderId="0" xfId="71" applyFont="1" applyAlignment="1">
      <alignment vertical="center"/>
    </xf>
    <xf numFmtId="0" fontId="155" fillId="0" borderId="0" xfId="71" applyFont="1" applyBorder="1" applyAlignment="1">
      <alignment vertical="center"/>
    </xf>
    <xf numFmtId="0" fontId="128" fillId="0" borderId="0" xfId="71" applyFont="1" applyAlignment="1">
      <alignment wrapText="1"/>
    </xf>
    <xf numFmtId="0" fontId="155" fillId="0" borderId="0" xfId="71" applyFont="1" applyAlignment="1">
      <alignment wrapText="1"/>
    </xf>
    <xf numFmtId="3" fontId="157" fillId="0" borderId="0" xfId="71" applyNumberFormat="1" applyFont="1" applyAlignment="1">
      <alignment vertical="center"/>
    </xf>
    <xf numFmtId="0" fontId="157" fillId="0" borderId="0" xfId="71" applyFont="1" applyAlignment="1">
      <alignment vertical="center"/>
    </xf>
    <xf numFmtId="166" fontId="96" fillId="0" borderId="22" xfId="71" applyNumberFormat="1" applyFont="1" applyBorder="1" applyAlignment="1">
      <alignment vertical="center"/>
    </xf>
    <xf numFmtId="3" fontId="155" fillId="0" borderId="0" xfId="71" applyNumberFormat="1" applyFont="1" applyAlignment="1">
      <alignment vertical="center"/>
    </xf>
    <xf numFmtId="0" fontId="128" fillId="0" borderId="0" xfId="71" applyFont="1" applyAlignment="1">
      <alignment vertical="center" wrapText="1"/>
    </xf>
    <xf numFmtId="0" fontId="155" fillId="0" borderId="0" xfId="71" applyFont="1" applyAlignment="1">
      <alignment vertical="center" wrapText="1"/>
    </xf>
    <xf numFmtId="0" fontId="158" fillId="0" borderId="0" xfId="71" applyFont="1" applyAlignment="1">
      <alignment vertical="center"/>
    </xf>
    <xf numFmtId="3" fontId="158" fillId="0" borderId="0" xfId="71" applyNumberFormat="1" applyFont="1" applyAlignment="1">
      <alignment vertical="center"/>
    </xf>
    <xf numFmtId="3" fontId="23" fillId="0" borderId="23" xfId="71" applyNumberFormat="1" applyFont="1" applyBorder="1" applyAlignment="1">
      <alignment vertical="center" wrapText="1"/>
    </xf>
    <xf numFmtId="4" fontId="31" fillId="0" borderId="23" xfId="71" applyNumberFormat="1" applyFont="1" applyBorder="1" applyAlignment="1">
      <alignment vertical="center"/>
    </xf>
    <xf numFmtId="3" fontId="157" fillId="0" borderId="0" xfId="71" applyNumberFormat="1" applyFont="1" applyBorder="1" applyAlignment="1">
      <alignment vertical="center"/>
    </xf>
    <xf numFmtId="0" fontId="157" fillId="0" borderId="0" xfId="71" applyFont="1" applyBorder="1" applyAlignment="1">
      <alignment vertical="center"/>
    </xf>
    <xf numFmtId="164" fontId="159" fillId="0" borderId="0" xfId="71" applyNumberFormat="1" applyFont="1" applyFill="1" applyBorder="1" applyAlignment="1">
      <alignment vertical="center"/>
    </xf>
    <xf numFmtId="3" fontId="65" fillId="0" borderId="33" xfId="0" applyNumberFormat="1" applyFont="1" applyBorder="1" applyAlignment="1">
      <alignment horizontal="center" vertical="center" wrapText="1"/>
    </xf>
    <xf numFmtId="3" fontId="65" fillId="0" borderId="83" xfId="0" applyNumberFormat="1" applyFont="1" applyBorder="1" applyAlignment="1">
      <alignment horizontal="center" vertical="center" wrapText="1"/>
    </xf>
    <xf numFmtId="3" fontId="79" fillId="0" borderId="33" xfId="0" applyNumberFormat="1" applyFont="1" applyBorder="1" applyAlignment="1">
      <alignment horizontal="center" vertical="center" wrapText="1"/>
    </xf>
    <xf numFmtId="3" fontId="61" fillId="0" borderId="92" xfId="0" applyNumberFormat="1" applyFont="1" applyBorder="1" applyAlignment="1">
      <alignment horizontal="center" vertical="center"/>
    </xf>
    <xf numFmtId="0" fontId="65" fillId="0" borderId="90" xfId="0" applyFont="1" applyBorder="1" applyAlignment="1">
      <alignment horizontal="center"/>
    </xf>
    <xf numFmtId="3" fontId="65" fillId="0" borderId="22" xfId="0" applyNumberFormat="1" applyFont="1" applyBorder="1" applyAlignment="1">
      <alignment horizontal="center"/>
    </xf>
    <xf numFmtId="0" fontId="65" fillId="0" borderId="47" xfId="0" applyFont="1" applyBorder="1" applyAlignment="1">
      <alignment horizontal="center"/>
    </xf>
    <xf numFmtId="1" fontId="75" fillId="0" borderId="51" xfId="0" applyNumberFormat="1" applyFont="1" applyBorder="1" applyAlignment="1">
      <alignment horizontal="center" vertical="center"/>
    </xf>
    <xf numFmtId="3" fontId="75" fillId="0" borderId="17" xfId="0" applyNumberFormat="1" applyFont="1" applyBorder="1" applyAlignment="1">
      <alignment horizontal="right" vertical="center" wrapText="1"/>
    </xf>
    <xf numFmtId="0" fontId="75" fillId="0" borderId="0" xfId="0" applyFont="1" applyAlignment="1">
      <alignment vertical="center" wrapText="1"/>
    </xf>
    <xf numFmtId="3" fontId="75" fillId="0" borderId="20" xfId="0" applyNumberFormat="1" applyFont="1" applyBorder="1" applyAlignment="1">
      <alignment horizontal="right" vertical="center" wrapText="1"/>
    </xf>
    <xf numFmtId="3" fontId="75" fillId="0" borderId="51" xfId="0" applyNumberFormat="1" applyFont="1" applyBorder="1" applyAlignment="1">
      <alignment horizontal="right" vertical="center" wrapText="1"/>
    </xf>
    <xf numFmtId="3" fontId="75" fillId="0" borderId="0" xfId="0" applyNumberFormat="1" applyFont="1" applyBorder="1" applyAlignment="1">
      <alignment horizontal="right" vertical="center" wrapText="1"/>
    </xf>
    <xf numFmtId="3" fontId="75" fillId="0" borderId="20" xfId="0" applyNumberFormat="1" applyFont="1" applyBorder="1" applyAlignment="1">
      <alignment horizontal="right" vertical="center"/>
    </xf>
    <xf numFmtId="3" fontId="75" fillId="0" borderId="0" xfId="0" applyNumberFormat="1" applyFont="1" applyBorder="1" applyAlignment="1">
      <alignment horizontal="right" vertical="center"/>
    </xf>
    <xf numFmtId="3" fontId="75" fillId="0" borderId="17" xfId="0" applyNumberFormat="1" applyFont="1" applyBorder="1" applyAlignment="1">
      <alignment horizontal="right" vertical="center"/>
    </xf>
    <xf numFmtId="3" fontId="75" fillId="0" borderId="51" xfId="0" applyNumberFormat="1" applyFont="1" applyBorder="1" applyAlignment="1">
      <alignment horizontal="right" vertical="center"/>
    </xf>
    <xf numFmtId="0" fontId="75" fillId="0" borderId="20" xfId="0" applyFont="1" applyBorder="1" applyAlignment="1">
      <alignment vertical="center" wrapText="1"/>
    </xf>
    <xf numFmtId="3" fontId="65" fillId="0" borderId="0" xfId="0" applyNumberFormat="1" applyFont="1"/>
    <xf numFmtId="0" fontId="160" fillId="0" borderId="51" xfId="0" applyFont="1" applyBorder="1" applyAlignment="1">
      <alignment vertical="center"/>
    </xf>
    <xf numFmtId="0" fontId="160" fillId="0" borderId="0" xfId="0" applyFont="1" applyAlignment="1">
      <alignment vertical="center"/>
    </xf>
    <xf numFmtId="0" fontId="75" fillId="0" borderId="0" xfId="0" applyFont="1" applyFill="1" applyBorder="1" applyAlignment="1">
      <alignment vertical="center"/>
    </xf>
    <xf numFmtId="0" fontId="160" fillId="0" borderId="0" xfId="0" applyFont="1" applyBorder="1" applyAlignment="1">
      <alignment vertical="center"/>
    </xf>
    <xf numFmtId="0" fontId="65" fillId="0" borderId="14" xfId="0" applyFont="1" applyBorder="1" applyAlignment="1">
      <alignment horizontal="center"/>
    </xf>
    <xf numFmtId="0" fontId="79" fillId="0" borderId="22" xfId="0" applyFont="1" applyBorder="1" applyAlignment="1">
      <alignment horizontal="center"/>
    </xf>
    <xf numFmtId="0" fontId="79" fillId="0" borderId="25" xfId="0" applyFont="1" applyBorder="1" applyAlignment="1"/>
    <xf numFmtId="0" fontId="79" fillId="0" borderId="31" xfId="0" applyFont="1" applyBorder="1" applyAlignment="1"/>
    <xf numFmtId="3" fontId="78" fillId="0" borderId="51" xfId="0" applyNumberFormat="1" applyFont="1" applyBorder="1" applyAlignment="1">
      <alignment horizontal="right" vertical="center" wrapText="1"/>
    </xf>
    <xf numFmtId="3" fontId="79" fillId="0" borderId="51" xfId="0" applyNumberFormat="1" applyFont="1" applyBorder="1" applyAlignment="1">
      <alignment horizontal="right" vertical="center" wrapText="1"/>
    </xf>
    <xf numFmtId="3" fontId="79" fillId="0" borderId="0" xfId="0" applyNumberFormat="1" applyFont="1" applyBorder="1" applyAlignment="1">
      <alignment horizontal="right" vertical="center" wrapText="1"/>
    </xf>
    <xf numFmtId="3" fontId="75" fillId="0" borderId="0" xfId="0" applyNumberFormat="1" applyFont="1" applyFill="1" applyBorder="1" applyAlignment="1">
      <alignment horizontal="right" vertical="center"/>
    </xf>
    <xf numFmtId="3" fontId="65" fillId="0" borderId="51" xfId="0" applyNumberFormat="1" applyFont="1" applyBorder="1" applyAlignment="1">
      <alignment horizontal="right" vertical="center" wrapText="1"/>
    </xf>
    <xf numFmtId="0" fontId="75" fillId="0" borderId="24" xfId="0" applyFont="1" applyBorder="1" applyAlignment="1">
      <alignment horizontal="right" vertical="center" wrapText="1"/>
    </xf>
    <xf numFmtId="0" fontId="75" fillId="0" borderId="24" xfId="0" applyFont="1" applyBorder="1" applyAlignment="1">
      <alignment horizontal="right" vertical="center"/>
    </xf>
    <xf numFmtId="3" fontId="65" fillId="0" borderId="0" xfId="0" applyNumberFormat="1" applyFont="1" applyBorder="1" applyAlignment="1">
      <alignment horizontal="right" vertical="center" wrapText="1"/>
    </xf>
    <xf numFmtId="3" fontId="78" fillId="0" borderId="51" xfId="0" applyNumberFormat="1" applyFont="1" applyBorder="1" applyAlignment="1">
      <alignment horizontal="right"/>
    </xf>
    <xf numFmtId="3" fontId="65" fillId="0" borderId="110" xfId="0" applyNumberFormat="1" applyFont="1" applyBorder="1" applyAlignment="1">
      <alignment horizontal="right" vertical="center" wrapText="1"/>
    </xf>
    <xf numFmtId="3" fontId="102" fillId="0" borderId="0" xfId="0" applyNumberFormat="1" applyFont="1" applyBorder="1" applyAlignment="1">
      <alignment horizontal="right" vertical="center"/>
    </xf>
    <xf numFmtId="3" fontId="102" fillId="0" borderId="51" xfId="0" applyNumberFormat="1" applyFont="1" applyBorder="1" applyAlignment="1">
      <alignment horizontal="right" vertical="center"/>
    </xf>
    <xf numFmtId="3" fontId="75" fillId="0" borderId="0" xfId="0" applyNumberFormat="1" applyFont="1" applyAlignment="1">
      <alignment horizontal="right" vertical="center"/>
    </xf>
    <xf numFmtId="3" fontId="78" fillId="0" borderId="0" xfId="0" applyNumberFormat="1" applyFont="1" applyBorder="1" applyAlignment="1">
      <alignment horizontal="right" vertical="center" wrapText="1"/>
    </xf>
    <xf numFmtId="3" fontId="75" fillId="0" borderId="51" xfId="0" applyNumberFormat="1" applyFont="1" applyBorder="1" applyAlignment="1">
      <alignment horizontal="right"/>
    </xf>
    <xf numFmtId="3" fontId="79" fillId="0" borderId="17" xfId="0" applyNumberFormat="1" applyFont="1" applyBorder="1" applyAlignment="1">
      <alignment horizontal="right" vertical="center" wrapText="1"/>
    </xf>
    <xf numFmtId="0" fontId="160" fillId="0" borderId="51" xfId="0" applyFont="1" applyBorder="1" applyAlignment="1">
      <alignment horizontal="right" vertical="center"/>
    </xf>
    <xf numFmtId="3" fontId="75" fillId="0" borderId="20" xfId="0" applyNumberFormat="1" applyFont="1" applyFill="1" applyBorder="1" applyAlignment="1">
      <alignment horizontal="right" vertical="center"/>
    </xf>
    <xf numFmtId="3" fontId="75" fillId="0" borderId="17" xfId="0" applyNumberFormat="1" applyFont="1" applyFill="1" applyBorder="1" applyAlignment="1">
      <alignment horizontal="right" vertical="center"/>
    </xf>
    <xf numFmtId="3" fontId="75" fillId="0" borderId="51" xfId="0" applyNumberFormat="1" applyFont="1" applyFill="1" applyBorder="1" applyAlignment="1">
      <alignment horizontal="right" vertical="center"/>
    </xf>
    <xf numFmtId="3" fontId="79" fillId="0" borderId="31" xfId="0" applyNumberFormat="1" applyFont="1" applyBorder="1" applyAlignment="1">
      <alignment horizontal="right"/>
    </xf>
    <xf numFmtId="3" fontId="79" fillId="0" borderId="42" xfId="0" applyNumberFormat="1" applyFont="1" applyBorder="1" applyAlignment="1">
      <alignment horizontal="right"/>
    </xf>
    <xf numFmtId="3" fontId="75" fillId="0" borderId="54" xfId="0" applyNumberFormat="1" applyFont="1" applyBorder="1" applyAlignment="1">
      <alignment horizontal="right" vertical="center"/>
    </xf>
    <xf numFmtId="3" fontId="65" fillId="0" borderId="61" xfId="0" applyNumberFormat="1" applyFont="1" applyBorder="1" applyAlignment="1">
      <alignment horizontal="center" vertical="center" wrapText="1"/>
    </xf>
    <xf numFmtId="3" fontId="65" fillId="0" borderId="124" xfId="0" applyNumberFormat="1" applyFont="1" applyBorder="1" applyAlignment="1">
      <alignment horizontal="center" vertical="center" wrapText="1"/>
    </xf>
    <xf numFmtId="3" fontId="65" fillId="0" borderId="46" xfId="0" applyNumberFormat="1" applyFont="1" applyBorder="1" applyAlignment="1">
      <alignment horizontal="center" vertical="center" wrapText="1"/>
    </xf>
    <xf numFmtId="3" fontId="65" fillId="0" borderId="100" xfId="0" applyNumberFormat="1" applyFont="1" applyBorder="1" applyAlignment="1">
      <alignment horizontal="center" vertical="center" wrapText="1"/>
    </xf>
    <xf numFmtId="3" fontId="65" fillId="0" borderId="125" xfId="0" applyNumberFormat="1" applyFont="1" applyBorder="1" applyAlignment="1">
      <alignment horizontal="center" vertical="center" wrapText="1"/>
    </xf>
    <xf numFmtId="3" fontId="65" fillId="0" borderId="114" xfId="0" applyNumberFormat="1" applyFont="1" applyBorder="1" applyAlignment="1">
      <alignment horizontal="center" vertical="center" wrapText="1"/>
    </xf>
    <xf numFmtId="1" fontId="79" fillId="0" borderId="51" xfId="0" applyNumberFormat="1" applyFont="1" applyBorder="1" applyAlignment="1">
      <alignment horizontal="center" vertical="center"/>
    </xf>
    <xf numFmtId="0" fontId="65" fillId="0" borderId="0" xfId="0" applyFont="1" applyBorder="1" applyAlignment="1">
      <alignment horizontal="left" vertical="center" wrapText="1"/>
    </xf>
    <xf numFmtId="0" fontId="65" fillId="0" borderId="88" xfId="0" applyFont="1" applyBorder="1" applyAlignment="1">
      <alignment horizontal="center"/>
    </xf>
    <xf numFmtId="0" fontId="65" fillId="0" borderId="130" xfId="0" applyFont="1" applyBorder="1" applyAlignment="1">
      <alignment horizontal="center"/>
    </xf>
    <xf numFmtId="3" fontId="65" fillId="0" borderId="99" xfId="0" applyNumberFormat="1" applyFont="1" applyBorder="1" applyAlignment="1">
      <alignment horizontal="center"/>
    </xf>
    <xf numFmtId="0" fontId="79" fillId="0" borderId="133" xfId="0" applyFont="1" applyBorder="1" applyAlignment="1">
      <alignment horizontal="center"/>
    </xf>
    <xf numFmtId="0" fontId="79" fillId="0" borderId="0" xfId="0" applyFont="1" applyBorder="1" applyAlignment="1">
      <alignment vertical="center" wrapText="1"/>
    </xf>
    <xf numFmtId="0" fontId="79" fillId="0" borderId="0" xfId="0" applyFont="1" applyBorder="1" applyAlignment="1">
      <alignment horizontal="left" vertical="center" wrapText="1"/>
    </xf>
    <xf numFmtId="3" fontId="79" fillId="0" borderId="0" xfId="0" applyNumberFormat="1" applyFont="1" applyAlignment="1">
      <alignment horizontal="right" vertical="center"/>
    </xf>
    <xf numFmtId="3" fontId="79" fillId="0" borderId="0" xfId="0" applyNumberFormat="1" applyFont="1" applyBorder="1" applyAlignment="1">
      <alignment horizontal="right" vertical="center"/>
    </xf>
    <xf numFmtId="0" fontId="161" fillId="0" borderId="51" xfId="0" applyFont="1" applyBorder="1" applyAlignment="1">
      <alignment vertical="center"/>
    </xf>
    <xf numFmtId="3" fontId="79" fillId="0" borderId="20" xfId="0" applyNumberFormat="1" applyFont="1" applyBorder="1" applyAlignment="1">
      <alignment horizontal="right" vertical="center" wrapText="1"/>
    </xf>
    <xf numFmtId="0" fontId="161" fillId="0" borderId="0" xfId="0" applyFont="1" applyAlignment="1">
      <alignment vertical="center"/>
    </xf>
    <xf numFmtId="3" fontId="78" fillId="0" borderId="60" xfId="0" applyNumberFormat="1" applyFont="1" applyBorder="1" applyAlignment="1">
      <alignment horizontal="right" vertical="center"/>
    </xf>
    <xf numFmtId="3" fontId="78" fillId="0" borderId="51" xfId="0" applyNumberFormat="1" applyFont="1" applyBorder="1" applyAlignment="1">
      <alignment horizontal="right" vertical="center"/>
    </xf>
    <xf numFmtId="0" fontId="79" fillId="0" borderId="0" xfId="0" applyFont="1" applyAlignment="1">
      <alignment vertical="center"/>
    </xf>
    <xf numFmtId="0" fontId="79" fillId="0" borderId="0" xfId="0" applyFont="1" applyBorder="1" applyAlignment="1">
      <alignment vertical="center"/>
    </xf>
    <xf numFmtId="1" fontId="79" fillId="0" borderId="94" xfId="0" applyNumberFormat="1" applyFont="1" applyBorder="1" applyAlignment="1">
      <alignment horizontal="center" vertical="center"/>
    </xf>
    <xf numFmtId="0" fontId="79" fillId="0" borderId="25" xfId="0" applyFont="1" applyBorder="1" applyAlignment="1">
      <alignment horizontal="left" vertical="center" wrapText="1"/>
    </xf>
    <xf numFmtId="3" fontId="79" fillId="0" borderId="25" xfId="0" applyNumberFormat="1" applyFont="1" applyBorder="1" applyAlignment="1">
      <alignment horizontal="right" vertical="center" wrapText="1"/>
    </xf>
    <xf numFmtId="3" fontId="79" fillId="0" borderId="57" xfId="0" applyNumberFormat="1" applyFont="1" applyBorder="1" applyAlignment="1">
      <alignment horizontal="right" vertical="center" wrapText="1"/>
    </xf>
    <xf numFmtId="3" fontId="78" fillId="0" borderId="25" xfId="0" applyNumberFormat="1" applyFont="1" applyBorder="1" applyAlignment="1">
      <alignment horizontal="right" vertical="center" wrapText="1"/>
    </xf>
    <xf numFmtId="3" fontId="65" fillId="0" borderId="102" xfId="0" applyNumberFormat="1" applyFont="1" applyBorder="1" applyAlignment="1">
      <alignment horizontal="right" vertical="center" wrapText="1"/>
    </xf>
    <xf numFmtId="3" fontId="65" fillId="0" borderId="25" xfId="0" applyNumberFormat="1" applyFont="1" applyBorder="1" applyAlignment="1">
      <alignment horizontal="right" vertical="center"/>
    </xf>
    <xf numFmtId="3" fontId="65" fillId="0" borderId="57" xfId="0" applyNumberFormat="1" applyFont="1" applyBorder="1" applyAlignment="1">
      <alignment horizontal="right" vertical="center"/>
    </xf>
    <xf numFmtId="3" fontId="75" fillId="0" borderId="25" xfId="0" applyNumberFormat="1" applyFont="1" applyBorder="1" applyAlignment="1">
      <alignment horizontal="right" vertical="center"/>
    </xf>
    <xf numFmtId="0" fontId="79" fillId="0" borderId="25" xfId="0" applyFont="1" applyBorder="1" applyAlignment="1">
      <alignment vertical="center" wrapText="1"/>
    </xf>
    <xf numFmtId="3" fontId="79" fillId="0" borderId="25" xfId="0" applyNumberFormat="1" applyFont="1" applyBorder="1" applyAlignment="1">
      <alignment horizontal="right" vertical="center"/>
    </xf>
    <xf numFmtId="3" fontId="79" fillId="0" borderId="57" xfId="0" applyNumberFormat="1" applyFont="1" applyBorder="1" applyAlignment="1">
      <alignment horizontal="right" vertical="center"/>
    </xf>
    <xf numFmtId="3" fontId="79" fillId="0" borderId="102" xfId="0" applyNumberFormat="1" applyFont="1" applyBorder="1" applyAlignment="1">
      <alignment horizontal="right" vertical="center" wrapText="1"/>
    </xf>
    <xf numFmtId="0" fontId="161" fillId="0" borderId="0" xfId="0" applyFont="1" applyBorder="1" applyAlignment="1">
      <alignment vertical="center"/>
    </xf>
    <xf numFmtId="3" fontId="79" fillId="0" borderId="59" xfId="0" applyNumberFormat="1" applyFont="1" applyBorder="1" applyAlignment="1">
      <alignment horizontal="right" vertical="center" wrapText="1"/>
    </xf>
    <xf numFmtId="3" fontId="65" fillId="0" borderId="25" xfId="0" applyNumberFormat="1" applyFont="1" applyBorder="1" applyAlignment="1">
      <alignment horizontal="right" vertical="center" wrapText="1"/>
    </xf>
    <xf numFmtId="3" fontId="79" fillId="0" borderId="67" xfId="0" applyNumberFormat="1" applyFont="1" applyBorder="1" applyAlignment="1">
      <alignment horizontal="right" vertical="center"/>
    </xf>
    <xf numFmtId="3" fontId="79" fillId="0" borderId="59" xfId="0" applyNumberFormat="1" applyFont="1" applyBorder="1" applyAlignment="1">
      <alignment horizontal="right" vertical="center"/>
    </xf>
    <xf numFmtId="0" fontId="79" fillId="0" borderId="42" xfId="0" applyFont="1" applyBorder="1" applyAlignment="1">
      <alignment vertical="center"/>
    </xf>
    <xf numFmtId="0" fontId="79" fillId="0" borderId="25" xfId="0" applyFont="1" applyBorder="1" applyAlignment="1">
      <alignment vertical="center"/>
    </xf>
    <xf numFmtId="3" fontId="79" fillId="0" borderId="31" xfId="0" applyNumberFormat="1" applyFont="1" applyBorder="1" applyAlignment="1">
      <alignment horizontal="right" vertical="center"/>
    </xf>
    <xf numFmtId="3" fontId="79" fillId="0" borderId="42" xfId="0" applyNumberFormat="1" applyFont="1" applyBorder="1" applyAlignment="1">
      <alignment horizontal="right" vertical="center"/>
    </xf>
    <xf numFmtId="3" fontId="65" fillId="0" borderId="94" xfId="0" applyNumberFormat="1" applyFont="1" applyBorder="1" applyAlignment="1">
      <alignment horizontal="right" vertical="center"/>
    </xf>
    <xf numFmtId="3" fontId="79" fillId="0" borderId="31" xfId="0" applyNumberFormat="1" applyFont="1" applyBorder="1" applyAlignment="1">
      <alignment horizontal="right" vertical="center" wrapText="1"/>
    </xf>
    <xf numFmtId="3" fontId="65" fillId="0" borderId="31" xfId="0" applyNumberFormat="1" applyFont="1" applyBorder="1" applyAlignment="1">
      <alignment horizontal="right" vertical="center"/>
    </xf>
    <xf numFmtId="3" fontId="65" fillId="0" borderId="48" xfId="0" applyNumberFormat="1" applyFont="1" applyBorder="1" applyAlignment="1">
      <alignment horizontal="right" vertical="center"/>
    </xf>
    <xf numFmtId="0" fontId="43" fillId="0" borderId="0" xfId="0" applyFont="1" applyBorder="1" applyAlignment="1">
      <alignment horizontal="center"/>
    </xf>
    <xf numFmtId="3" fontId="43" fillId="0" borderId="22" xfId="0" applyNumberFormat="1" applyFont="1" applyBorder="1" applyAlignment="1">
      <alignment horizontal="center"/>
    </xf>
    <xf numFmtId="3" fontId="79" fillId="0" borderId="57" xfId="0" applyNumberFormat="1" applyFont="1" applyBorder="1" applyAlignment="1">
      <alignment horizontal="right"/>
    </xf>
    <xf numFmtId="3" fontId="65" fillId="0" borderId="60" xfId="0" applyNumberFormat="1" applyFont="1" applyBorder="1" applyAlignment="1">
      <alignment horizontal="right" vertical="center" wrapText="1"/>
    </xf>
    <xf numFmtId="3" fontId="75" fillId="0" borderId="110" xfId="0" applyNumberFormat="1" applyFont="1" applyBorder="1" applyAlignment="1">
      <alignment horizontal="right" vertical="center"/>
    </xf>
    <xf numFmtId="3" fontId="75" fillId="0" borderId="0" xfId="0" applyNumberFormat="1" applyFont="1" applyAlignment="1">
      <alignment horizontal="right"/>
    </xf>
    <xf numFmtId="3" fontId="75" fillId="0" borderId="31" xfId="0" applyNumberFormat="1" applyFont="1" applyBorder="1" applyAlignment="1">
      <alignment horizontal="right" vertical="center"/>
    </xf>
    <xf numFmtId="3" fontId="75" fillId="0" borderId="0" xfId="0" applyNumberFormat="1" applyFont="1" applyBorder="1" applyAlignment="1">
      <alignment horizontal="right"/>
    </xf>
    <xf numFmtId="3" fontId="79" fillId="0" borderId="48" xfId="0" applyNumberFormat="1" applyFont="1" applyBorder="1" applyAlignment="1">
      <alignment horizontal="right" vertical="center"/>
    </xf>
    <xf numFmtId="3" fontId="79" fillId="0" borderId="102" xfId="0" applyNumberFormat="1" applyFont="1" applyBorder="1" applyAlignment="1">
      <alignment horizontal="right" vertical="center"/>
    </xf>
    <xf numFmtId="3" fontId="79" fillId="0" borderId="60" xfId="0" applyNumberFormat="1" applyFont="1" applyBorder="1" applyAlignment="1">
      <alignment horizontal="right" vertical="center" wrapText="1"/>
    </xf>
    <xf numFmtId="3" fontId="75" fillId="0" borderId="0" xfId="0" applyNumberFormat="1" applyFont="1" applyAlignment="1">
      <alignment horizontal="right" vertical="center" wrapText="1"/>
    </xf>
    <xf numFmtId="3" fontId="75" fillId="0" borderId="94" xfId="0" applyNumberFormat="1" applyFont="1" applyBorder="1" applyAlignment="1">
      <alignment horizontal="right" vertical="center"/>
    </xf>
    <xf numFmtId="3" fontId="78" fillId="0" borderId="0" xfId="0" applyNumberFormat="1" applyFont="1" applyAlignment="1">
      <alignment horizontal="right" vertical="center"/>
    </xf>
    <xf numFmtId="3" fontId="75" fillId="0" borderId="102" xfId="0" applyNumberFormat="1" applyFont="1" applyBorder="1" applyAlignment="1">
      <alignment horizontal="right" vertical="center"/>
    </xf>
    <xf numFmtId="3" fontId="78" fillId="0" borderId="0" xfId="0" applyNumberFormat="1" applyFont="1" applyAlignment="1">
      <alignment horizontal="right"/>
    </xf>
    <xf numFmtId="3" fontId="160" fillId="0" borderId="0" xfId="0" applyNumberFormat="1" applyFont="1" applyAlignment="1">
      <alignment horizontal="right" vertical="center"/>
    </xf>
    <xf numFmtId="3" fontId="160" fillId="0" borderId="51" xfId="0" applyNumberFormat="1" applyFont="1" applyBorder="1" applyAlignment="1">
      <alignment horizontal="right" vertical="center"/>
    </xf>
    <xf numFmtId="3" fontId="161" fillId="0" borderId="0" xfId="0" applyNumberFormat="1" applyFont="1" applyAlignment="1">
      <alignment horizontal="right" vertical="center"/>
    </xf>
    <xf numFmtId="3" fontId="161" fillId="0" borderId="51" xfId="0" applyNumberFormat="1" applyFont="1" applyBorder="1" applyAlignment="1">
      <alignment horizontal="right" vertical="center"/>
    </xf>
    <xf numFmtId="3" fontId="79" fillId="0" borderId="110" xfId="0" applyNumberFormat="1" applyFont="1" applyBorder="1" applyAlignment="1">
      <alignment horizontal="right" vertical="center"/>
    </xf>
    <xf numFmtId="3" fontId="102" fillId="0" borderId="0" xfId="0" applyNumberFormat="1" applyFont="1" applyAlignment="1">
      <alignment horizontal="right" vertical="center"/>
    </xf>
    <xf numFmtId="3" fontId="78" fillId="0" borderId="129" xfId="0" applyNumberFormat="1" applyFont="1" applyBorder="1" applyAlignment="1">
      <alignment horizontal="right" vertical="center" wrapText="1"/>
    </xf>
    <xf numFmtId="3" fontId="78" fillId="0" borderId="137" xfId="0" applyNumberFormat="1" applyFont="1" applyBorder="1" applyAlignment="1">
      <alignment horizontal="right" vertical="center" wrapText="1"/>
    </xf>
    <xf numFmtId="3" fontId="78" fillId="0" borderId="24" xfId="0" applyNumberFormat="1" applyFont="1" applyBorder="1" applyAlignment="1">
      <alignment horizontal="right" vertical="center" wrapText="1"/>
    </xf>
    <xf numFmtId="3" fontId="75" fillId="0" borderId="24" xfId="0" applyNumberFormat="1" applyFont="1" applyBorder="1" applyAlignment="1">
      <alignment horizontal="right" vertical="center"/>
    </xf>
    <xf numFmtId="3" fontId="75" fillId="0" borderId="24" xfId="0" applyNumberFormat="1" applyFont="1" applyBorder="1" applyAlignment="1">
      <alignment horizontal="right" vertical="center" wrapText="1"/>
    </xf>
    <xf numFmtId="0" fontId="75" fillId="0" borderId="51" xfId="0" applyFont="1" applyBorder="1" applyAlignment="1">
      <alignment horizontal="right" vertical="center"/>
    </xf>
    <xf numFmtId="3" fontId="79" fillId="0" borderId="51" xfId="0" applyNumberFormat="1" applyFont="1" applyBorder="1" applyAlignment="1">
      <alignment horizontal="right" vertical="center"/>
    </xf>
    <xf numFmtId="3" fontId="146" fillId="0" borderId="0" xfId="0" applyNumberFormat="1" applyFont="1" applyBorder="1" applyAlignment="1">
      <alignment horizontal="right" vertical="center" wrapText="1"/>
    </xf>
    <xf numFmtId="3" fontId="146" fillId="0" borderId="51" xfId="0" applyNumberFormat="1" applyFont="1" applyBorder="1" applyAlignment="1">
      <alignment horizontal="right" vertical="center" wrapText="1"/>
    </xf>
    <xf numFmtId="3" fontId="102" fillId="0" borderId="0" xfId="0" applyNumberFormat="1" applyFont="1" applyBorder="1" applyAlignment="1">
      <alignment horizontal="right" vertical="center" wrapText="1"/>
    </xf>
    <xf numFmtId="3" fontId="102" fillId="0" borderId="51" xfId="0" applyNumberFormat="1" applyFont="1" applyBorder="1" applyAlignment="1">
      <alignment horizontal="right"/>
    </xf>
    <xf numFmtId="3" fontId="102" fillId="0" borderId="20" xfId="0" applyNumberFormat="1" applyFont="1" applyBorder="1" applyAlignment="1">
      <alignment horizontal="right" vertical="center"/>
    </xf>
    <xf numFmtId="3" fontId="102" fillId="0" borderId="20" xfId="0" applyNumberFormat="1" applyFont="1" applyBorder="1" applyAlignment="1">
      <alignment horizontal="right" vertical="center" wrapText="1"/>
    </xf>
    <xf numFmtId="3" fontId="146" fillId="0" borderId="17" xfId="0" applyNumberFormat="1" applyFont="1" applyBorder="1" applyAlignment="1">
      <alignment horizontal="right" vertical="center" wrapText="1"/>
    </xf>
    <xf numFmtId="3" fontId="102" fillId="0" borderId="17" xfId="0" applyNumberFormat="1" applyFont="1" applyBorder="1" applyAlignment="1">
      <alignment horizontal="right" vertical="center" wrapText="1"/>
    </xf>
    <xf numFmtId="3" fontId="102" fillId="0" borderId="17" xfId="0" applyNumberFormat="1" applyFont="1" applyBorder="1" applyAlignment="1">
      <alignment horizontal="right" vertical="center"/>
    </xf>
    <xf numFmtId="3" fontId="162" fillId="0" borderId="0" xfId="0" applyNumberFormat="1" applyFont="1" applyBorder="1" applyAlignment="1">
      <alignment horizontal="right" vertical="center"/>
    </xf>
    <xf numFmtId="3" fontId="162" fillId="0" borderId="0" xfId="0" applyNumberFormat="1" applyFont="1" applyBorder="1" applyAlignment="1">
      <alignment horizontal="right" vertical="center" wrapText="1"/>
    </xf>
    <xf numFmtId="0" fontId="25" fillId="0" borderId="45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 wrapText="1"/>
    </xf>
    <xf numFmtId="0" fontId="22" fillId="0" borderId="69" xfId="0" applyFont="1" applyBorder="1"/>
    <xf numFmtId="0" fontId="22" fillId="0" borderId="108" xfId="0" applyFont="1" applyBorder="1"/>
    <xf numFmtId="3" fontId="23" fillId="0" borderId="24" xfId="0" applyNumberFormat="1" applyFont="1" applyBorder="1" applyAlignment="1">
      <alignment vertical="center"/>
    </xf>
    <xf numFmtId="3" fontId="26" fillId="0" borderId="24" xfId="0" applyNumberFormat="1" applyFont="1" applyBorder="1" applyAlignment="1">
      <alignment vertical="center"/>
    </xf>
    <xf numFmtId="3" fontId="23" fillId="0" borderId="24" xfId="0" applyNumberFormat="1" applyFont="1" applyBorder="1"/>
    <xf numFmtId="3" fontId="26" fillId="0" borderId="24" xfId="0" applyNumberFormat="1" applyFont="1" applyBorder="1"/>
    <xf numFmtId="3" fontId="23" fillId="0" borderId="139" xfId="0" applyNumberFormat="1" applyFont="1" applyBorder="1"/>
    <xf numFmtId="3" fontId="26" fillId="0" borderId="138" xfId="0" applyNumberFormat="1" applyFont="1" applyFill="1" applyBorder="1"/>
    <xf numFmtId="0" fontId="24" fillId="0" borderId="68" xfId="0" applyFont="1" applyBorder="1" applyAlignment="1">
      <alignment horizontal="center" vertical="center"/>
    </xf>
    <xf numFmtId="0" fontId="24" fillId="0" borderId="68" xfId="0" applyFont="1" applyBorder="1" applyAlignment="1">
      <alignment horizontal="center" vertical="center" wrapText="1"/>
    </xf>
    <xf numFmtId="3" fontId="23" fillId="0" borderId="0" xfId="0" applyNumberFormat="1" applyFont="1"/>
    <xf numFmtId="3" fontId="30" fillId="0" borderId="58" xfId="78" applyNumberFormat="1" applyFont="1" applyBorder="1"/>
    <xf numFmtId="3" fontId="79" fillId="0" borderId="110" xfId="0" applyNumberFormat="1" applyFont="1" applyBorder="1" applyAlignment="1">
      <alignment horizontal="right" vertical="center" wrapText="1"/>
    </xf>
    <xf numFmtId="0" fontId="35" fillId="0" borderId="0" xfId="0" applyFont="1" applyBorder="1" applyAlignment="1">
      <alignment vertical="center" wrapText="1"/>
    </xf>
    <xf numFmtId="3" fontId="35" fillId="0" borderId="0" xfId="78" applyNumberFormat="1" applyFont="1" applyFill="1" applyBorder="1" applyAlignment="1">
      <alignment vertical="center"/>
    </xf>
    <xf numFmtId="3" fontId="35" fillId="0" borderId="35" xfId="78" applyNumberFormat="1" applyFont="1" applyBorder="1"/>
    <xf numFmtId="3" fontId="30" fillId="0" borderId="52" xfId="78" applyNumberFormat="1" applyFont="1" applyBorder="1" applyAlignment="1">
      <alignment vertical="center"/>
    </xf>
    <xf numFmtId="3" fontId="163" fillId="0" borderId="0" xfId="78" applyNumberFormat="1" applyFont="1" applyBorder="1" applyAlignment="1">
      <alignment horizontal="left" vertical="center" wrapText="1"/>
    </xf>
    <xf numFmtId="3" fontId="164" fillId="0" borderId="0" xfId="78" applyNumberFormat="1" applyFont="1" applyBorder="1"/>
    <xf numFmtId="3" fontId="163" fillId="0" borderId="0" xfId="78" applyNumberFormat="1" applyFont="1" applyBorder="1"/>
    <xf numFmtId="3" fontId="164" fillId="0" borderId="0" xfId="78" applyNumberFormat="1" applyFont="1" applyBorder="1" applyAlignment="1">
      <alignment vertical="center"/>
    </xf>
    <xf numFmtId="3" fontId="164" fillId="0" borderId="0" xfId="78" applyNumberFormat="1" applyFont="1" applyFill="1" applyBorder="1" applyAlignment="1">
      <alignment horizontal="left" vertical="center" wrapText="1"/>
    </xf>
    <xf numFmtId="3" fontId="163" fillId="0" borderId="0" xfId="78" applyNumberFormat="1" applyFont="1" applyFill="1" applyBorder="1" applyAlignment="1">
      <alignment horizontal="left" vertical="center" wrapText="1"/>
    </xf>
    <xf numFmtId="3" fontId="164" fillId="0" borderId="0" xfId="78" applyNumberFormat="1" applyFont="1" applyFill="1" applyBorder="1"/>
    <xf numFmtId="0" fontId="164" fillId="0" borderId="0" xfId="78" applyFont="1" applyAlignment="1">
      <alignment vertical="center" wrapText="1"/>
    </xf>
    <xf numFmtId="0" fontId="164" fillId="0" borderId="0" xfId="0" applyFont="1" applyBorder="1" applyAlignment="1">
      <alignment horizontal="left" vertical="center" wrapText="1"/>
    </xf>
    <xf numFmtId="3" fontId="163" fillId="0" borderId="0" xfId="78" applyNumberFormat="1" applyFont="1" applyFill="1" applyBorder="1"/>
    <xf numFmtId="3" fontId="164" fillId="0" borderId="0" xfId="78" applyNumberFormat="1" applyFont="1" applyFill="1" applyBorder="1" applyAlignment="1">
      <alignment vertical="center"/>
    </xf>
    <xf numFmtId="3" fontId="163" fillId="0" borderId="51" xfId="78" applyNumberFormat="1" applyFont="1" applyBorder="1" applyAlignment="1">
      <alignment vertical="center"/>
    </xf>
    <xf numFmtId="0" fontId="164" fillId="0" borderId="0" xfId="0" applyFont="1" applyBorder="1" applyAlignment="1">
      <alignment vertical="center"/>
    </xf>
    <xf numFmtId="3" fontId="164" fillId="0" borderId="35" xfId="78" applyNumberFormat="1" applyFont="1" applyBorder="1" applyAlignment="1">
      <alignment horizontal="left" vertical="center" wrapText="1"/>
    </xf>
    <xf numFmtId="3" fontId="164" fillId="0" borderId="35" xfId="78" applyNumberFormat="1" applyFont="1" applyFill="1" applyBorder="1" applyAlignment="1">
      <alignment vertical="center"/>
    </xf>
    <xf numFmtId="3" fontId="164" fillId="0" borderId="35" xfId="78" applyNumberFormat="1" applyFont="1" applyBorder="1" applyAlignment="1">
      <alignment vertical="center"/>
    </xf>
    <xf numFmtId="3" fontId="163" fillId="0" borderId="54" xfId="78" applyNumberFormat="1" applyFont="1" applyBorder="1" applyAlignment="1">
      <alignment vertical="center"/>
    </xf>
    <xf numFmtId="3" fontId="35" fillId="0" borderId="51" xfId="78" applyNumberFormat="1" applyFont="1" applyBorder="1" applyAlignment="1">
      <alignment horizontal="center" vertical="center" wrapText="1"/>
    </xf>
    <xf numFmtId="3" fontId="30" fillId="0" borderId="51" xfId="78" applyNumberFormat="1" applyFont="1" applyBorder="1" applyAlignment="1">
      <alignment horizontal="center" vertical="center" wrapText="1"/>
    </xf>
    <xf numFmtId="3" fontId="30" fillId="0" borderId="16" xfId="78" applyNumberFormat="1" applyFont="1" applyFill="1" applyBorder="1" applyAlignment="1">
      <alignment horizontal="left" vertical="center" wrapText="1"/>
    </xf>
    <xf numFmtId="3" fontId="30" fillId="0" borderId="16" xfId="78" applyNumberFormat="1" applyFont="1" applyFill="1" applyBorder="1"/>
    <xf numFmtId="3" fontId="30" fillId="0" borderId="55" xfId="78" applyNumberFormat="1" applyFont="1" applyBorder="1" applyAlignment="1">
      <alignment horizontal="center" vertical="center" wrapText="1"/>
    </xf>
    <xf numFmtId="49" fontId="30" fillId="0" borderId="55" xfId="78" applyNumberFormat="1" applyFont="1" applyBorder="1" applyAlignment="1">
      <alignment horizontal="center" vertical="center" wrapText="1"/>
    </xf>
    <xf numFmtId="3" fontId="35" fillId="0" borderId="0" xfId="0" applyNumberFormat="1" applyFont="1" applyFill="1" applyAlignment="1">
      <alignment wrapText="1"/>
    </xf>
    <xf numFmtId="0" fontId="52" fillId="0" borderId="0" xfId="0" applyFont="1" applyFill="1" applyBorder="1" applyAlignment="1">
      <alignment wrapText="1"/>
    </xf>
    <xf numFmtId="3" fontId="20" fillId="0" borderId="51" xfId="0" applyNumberFormat="1" applyFont="1" applyBorder="1" applyAlignment="1">
      <alignment vertical="center"/>
    </xf>
    <xf numFmtId="3" fontId="20" fillId="0" borderId="54" xfId="0" applyNumberFormat="1" applyFont="1" applyBorder="1" applyAlignment="1">
      <alignment horizontal="right" vertical="center"/>
    </xf>
    <xf numFmtId="3" fontId="25" fillId="0" borderId="11" xfId="0" applyNumberFormat="1" applyFont="1" applyBorder="1" applyAlignment="1">
      <alignment horizontal="center" vertical="center"/>
    </xf>
    <xf numFmtId="0" fontId="0" fillId="0" borderId="0" xfId="0" applyAlignment="1"/>
    <xf numFmtId="3" fontId="79" fillId="0" borderId="109" xfId="0" applyNumberFormat="1" applyFont="1" applyBorder="1" applyAlignment="1">
      <alignment horizontal="center" vertical="center" wrapText="1"/>
    </xf>
    <xf numFmtId="3" fontId="106" fillId="0" borderId="60" xfId="0" applyNumberFormat="1" applyFont="1" applyBorder="1"/>
    <xf numFmtId="0" fontId="114" fillId="0" borderId="0" xfId="0" applyFont="1" applyBorder="1" applyAlignment="1">
      <alignment vertical="top" wrapText="1"/>
    </xf>
    <xf numFmtId="0" fontId="115" fillId="0" borderId="0" xfId="0" applyFont="1" applyAlignment="1">
      <alignment vertical="top" wrapText="1"/>
    </xf>
    <xf numFmtId="3" fontId="142" fillId="0" borderId="0" xfId="0" applyNumberFormat="1" applyFont="1" applyBorder="1" applyAlignment="1"/>
    <xf numFmtId="3" fontId="35" fillId="0" borderId="22" xfId="71" applyNumberFormat="1" applyFont="1" applyBorder="1" applyAlignment="1">
      <alignment vertical="center" wrapText="1"/>
    </xf>
    <xf numFmtId="164" fontId="31" fillId="0" borderId="22" xfId="71" applyNumberFormat="1" applyFont="1" applyBorder="1" applyAlignment="1">
      <alignment vertical="center"/>
    </xf>
    <xf numFmtId="164" fontId="23" fillId="0" borderId="22" xfId="71" applyNumberFormat="1" applyFont="1" applyFill="1" applyBorder="1" applyAlignment="1">
      <alignment horizontal="right" vertical="center"/>
    </xf>
    <xf numFmtId="164" fontId="23" fillId="0" borderId="22" xfId="71" applyNumberFormat="1" applyFont="1" applyFill="1" applyBorder="1" applyAlignment="1">
      <alignment vertical="center"/>
    </xf>
    <xf numFmtId="3" fontId="31" fillId="0" borderId="22" xfId="71" applyNumberFormat="1" applyFont="1" applyBorder="1" applyAlignment="1">
      <alignment horizontal="right" vertical="center" wrapText="1"/>
    </xf>
    <xf numFmtId="4" fontId="23" fillId="0" borderId="22" xfId="71" applyNumberFormat="1" applyFont="1" applyFill="1" applyBorder="1" applyAlignment="1">
      <alignment vertical="center"/>
    </xf>
    <xf numFmtId="0" fontId="160" fillId="0" borderId="51" xfId="0" applyFont="1" applyFill="1" applyBorder="1" applyAlignment="1">
      <alignment vertical="center"/>
    </xf>
    <xf numFmtId="1" fontId="75" fillId="0" borderId="51" xfId="0" applyNumberFormat="1" applyFont="1" applyFill="1" applyBorder="1" applyAlignment="1">
      <alignment horizontal="center" vertical="center"/>
    </xf>
    <xf numFmtId="0" fontId="75" fillId="0" borderId="0" xfId="0" applyFont="1" applyFill="1" applyBorder="1" applyAlignment="1">
      <alignment vertical="center" wrapText="1"/>
    </xf>
    <xf numFmtId="0" fontId="75" fillId="0" borderId="24" xfId="0" applyFont="1" applyFill="1" applyBorder="1" applyAlignment="1">
      <alignment horizontal="right" vertical="center" wrapText="1"/>
    </xf>
    <xf numFmtId="3" fontId="102" fillId="0" borderId="20" xfId="0" applyNumberFormat="1" applyFont="1" applyFill="1" applyBorder="1" applyAlignment="1">
      <alignment horizontal="right" vertical="center"/>
    </xf>
    <xf numFmtId="3" fontId="102" fillId="0" borderId="51" xfId="0" applyNumberFormat="1" applyFont="1" applyFill="1" applyBorder="1" applyAlignment="1">
      <alignment horizontal="right" vertical="center"/>
    </xf>
    <xf numFmtId="3" fontId="102" fillId="0" borderId="0" xfId="0" applyNumberFormat="1" applyFont="1" applyFill="1" applyBorder="1" applyAlignment="1">
      <alignment horizontal="right" vertical="center"/>
    </xf>
    <xf numFmtId="3" fontId="102" fillId="0" borderId="0" xfId="0" applyNumberFormat="1" applyFont="1" applyFill="1" applyAlignment="1">
      <alignment horizontal="right" vertical="center"/>
    </xf>
    <xf numFmtId="3" fontId="78" fillId="0" borderId="0" xfId="0" applyNumberFormat="1" applyFont="1" applyFill="1" applyBorder="1" applyAlignment="1">
      <alignment horizontal="right" vertical="center" wrapText="1"/>
    </xf>
    <xf numFmtId="3" fontId="65" fillId="0" borderId="110" xfId="0" applyNumberFormat="1" applyFont="1" applyFill="1" applyBorder="1" applyAlignment="1">
      <alignment horizontal="right" vertical="center" wrapText="1"/>
    </xf>
    <xf numFmtId="3" fontId="75" fillId="0" borderId="0" xfId="0" applyNumberFormat="1" applyFont="1" applyFill="1" applyAlignment="1">
      <alignment horizontal="right" vertical="center"/>
    </xf>
    <xf numFmtId="3" fontId="75" fillId="0" borderId="110" xfId="0" applyNumberFormat="1" applyFont="1" applyFill="1" applyBorder="1" applyAlignment="1">
      <alignment horizontal="right" vertical="center"/>
    </xf>
    <xf numFmtId="0" fontId="160" fillId="0" borderId="0" xfId="0" applyFont="1" applyFill="1" applyAlignment="1">
      <alignment vertical="center"/>
    </xf>
    <xf numFmtId="0" fontId="75" fillId="0" borderId="0" xfId="0" applyFont="1" applyFill="1" applyBorder="1" applyAlignment="1">
      <alignment horizontal="left" vertical="center" wrapText="1"/>
    </xf>
    <xf numFmtId="3" fontId="75" fillId="0" borderId="20" xfId="0" applyNumberFormat="1" applyFont="1" applyFill="1" applyBorder="1" applyAlignment="1">
      <alignment horizontal="right" vertical="center" wrapText="1"/>
    </xf>
    <xf numFmtId="3" fontId="75" fillId="0" borderId="0" xfId="0" applyNumberFormat="1" applyFont="1" applyFill="1" applyBorder="1" applyAlignment="1">
      <alignment horizontal="right" vertical="center" wrapText="1"/>
    </xf>
    <xf numFmtId="3" fontId="75" fillId="0" borderId="17" xfId="0" applyNumberFormat="1" applyFont="1" applyFill="1" applyBorder="1" applyAlignment="1">
      <alignment horizontal="right" vertical="center" wrapText="1"/>
    </xf>
    <xf numFmtId="3" fontId="75" fillId="0" borderId="51" xfId="0" applyNumberFormat="1" applyFont="1" applyFill="1" applyBorder="1" applyAlignment="1">
      <alignment horizontal="right" vertical="center" wrapText="1"/>
    </xf>
    <xf numFmtId="3" fontId="160" fillId="0" borderId="51" xfId="0" applyNumberFormat="1" applyFont="1" applyFill="1" applyBorder="1" applyAlignment="1">
      <alignment horizontal="right" vertical="center"/>
    </xf>
    <xf numFmtId="3" fontId="160" fillId="0" borderId="0" xfId="0" applyNumberFormat="1" applyFont="1" applyFill="1" applyAlignment="1">
      <alignment horizontal="right" vertical="center"/>
    </xf>
    <xf numFmtId="0" fontId="75" fillId="0" borderId="51" xfId="0" applyFont="1" applyFill="1" applyBorder="1"/>
    <xf numFmtId="3" fontId="75" fillId="0" borderId="24" xfId="0" applyNumberFormat="1" applyFont="1" applyFill="1" applyBorder="1" applyAlignment="1">
      <alignment horizontal="right" vertical="center" wrapText="1"/>
    </xf>
    <xf numFmtId="3" fontId="102" fillId="0" borderId="0" xfId="0" applyNumberFormat="1" applyFont="1" applyFill="1" applyBorder="1" applyAlignment="1">
      <alignment horizontal="right" vertical="center" wrapText="1"/>
    </xf>
    <xf numFmtId="3" fontId="146" fillId="0" borderId="51" xfId="0" applyNumberFormat="1" applyFont="1" applyFill="1" applyBorder="1" applyAlignment="1">
      <alignment horizontal="right" vertical="center" wrapText="1"/>
    </xf>
    <xf numFmtId="3" fontId="146" fillId="0" borderId="0" xfId="0" applyNumberFormat="1" applyFont="1" applyFill="1" applyBorder="1" applyAlignment="1">
      <alignment horizontal="right" vertical="center" wrapText="1"/>
    </xf>
    <xf numFmtId="3" fontId="79" fillId="0" borderId="0" xfId="0" applyNumberFormat="1" applyFont="1" applyFill="1" applyBorder="1" applyAlignment="1">
      <alignment horizontal="right" vertical="center" wrapText="1"/>
    </xf>
    <xf numFmtId="3" fontId="78" fillId="0" borderId="51" xfId="0" applyNumberFormat="1" applyFont="1" applyFill="1" applyBorder="1" applyAlignment="1">
      <alignment horizontal="right"/>
    </xf>
    <xf numFmtId="3" fontId="79" fillId="0" borderId="51" xfId="0" applyNumberFormat="1" applyFont="1" applyFill="1" applyBorder="1" applyAlignment="1">
      <alignment horizontal="right" vertical="center" wrapText="1"/>
    </xf>
    <xf numFmtId="3" fontId="75" fillId="0" borderId="0" xfId="0" applyNumberFormat="1" applyFont="1" applyFill="1" applyAlignment="1">
      <alignment horizontal="right"/>
    </xf>
    <xf numFmtId="3" fontId="75" fillId="0" borderId="51" xfId="0" applyNumberFormat="1" applyFont="1" applyFill="1" applyBorder="1" applyAlignment="1">
      <alignment horizontal="right"/>
    </xf>
    <xf numFmtId="3" fontId="75" fillId="0" borderId="0" xfId="0" applyNumberFormat="1" applyFont="1" applyFill="1" applyBorder="1" applyAlignment="1">
      <alignment horizontal="right"/>
    </xf>
    <xf numFmtId="0" fontId="75" fillId="0" borderId="0" xfId="0" applyFont="1" applyFill="1"/>
    <xf numFmtId="3" fontId="75" fillId="0" borderId="24" xfId="0" applyNumberFormat="1" applyFont="1" applyFill="1" applyBorder="1" applyAlignment="1">
      <alignment horizontal="right" vertical="center"/>
    </xf>
    <xf numFmtId="0" fontId="166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75" fillId="0" borderId="24" xfId="0" applyFont="1" applyFill="1" applyBorder="1" applyAlignment="1">
      <alignment horizontal="right" vertical="center"/>
    </xf>
    <xf numFmtId="3" fontId="102" fillId="0" borderId="17" xfId="0" applyNumberFormat="1" applyFont="1" applyFill="1" applyBorder="1" applyAlignment="1">
      <alignment horizontal="right" vertical="center"/>
    </xf>
    <xf numFmtId="1" fontId="75" fillId="0" borderId="24" xfId="0" applyNumberFormat="1" applyFont="1" applyFill="1" applyBorder="1" applyAlignment="1">
      <alignment horizontal="center" vertical="center"/>
    </xf>
    <xf numFmtId="1" fontId="75" fillId="0" borderId="36" xfId="0" applyNumberFormat="1" applyFont="1" applyFill="1" applyBorder="1" applyAlignment="1">
      <alignment horizontal="center" vertical="center"/>
    </xf>
    <xf numFmtId="0" fontId="0" fillId="0" borderId="0" xfId="72" applyFont="1" applyFill="1" applyBorder="1" applyAlignment="1">
      <alignment horizontal="left" wrapText="1"/>
    </xf>
    <xf numFmtId="0" fontId="0" fillId="0" borderId="0" xfId="72" applyFont="1" applyFill="1" applyBorder="1" applyAlignment="1" applyProtection="1">
      <alignment wrapText="1"/>
      <protection locked="0"/>
    </xf>
    <xf numFmtId="0" fontId="0" fillId="0" borderId="0" xfId="72" applyFont="1" applyFill="1" applyBorder="1" applyAlignment="1" applyProtection="1">
      <alignment horizontal="left" wrapText="1"/>
      <protection locked="0"/>
    </xf>
    <xf numFmtId="14" fontId="0" fillId="0" borderId="0" xfId="72" applyNumberFormat="1" applyFont="1" applyFill="1" applyBorder="1" applyAlignment="1" applyProtection="1">
      <alignment horizontal="left"/>
      <protection locked="0"/>
    </xf>
    <xf numFmtId="3" fontId="0" fillId="0" borderId="0" xfId="0" applyNumberFormat="1" applyFont="1"/>
    <xf numFmtId="3" fontId="0" fillId="0" borderId="0" xfId="78" applyNumberFormat="1" applyFont="1" applyFill="1" applyBorder="1" applyAlignment="1">
      <alignment horizontal="left" vertical="center" wrapText="1"/>
    </xf>
    <xf numFmtId="3" fontId="0" fillId="0" borderId="0" xfId="78" applyNumberFormat="1" applyFont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20" xfId="0" applyFont="1" applyBorder="1" applyAlignment="1">
      <alignment horizontal="center"/>
    </xf>
    <xf numFmtId="0" fontId="0" fillId="0" borderId="0" xfId="0" applyFont="1" applyBorder="1"/>
    <xf numFmtId="3" fontId="0" fillId="0" borderId="0" xfId="0" applyNumberFormat="1" applyFont="1" applyBorder="1"/>
    <xf numFmtId="3" fontId="0" fillId="0" borderId="51" xfId="0" applyNumberFormat="1" applyFont="1" applyBorder="1"/>
    <xf numFmtId="0" fontId="166" fillId="26" borderId="39" xfId="0" applyFont="1" applyFill="1" applyBorder="1" applyAlignment="1">
      <alignment horizontal="center" vertical="center"/>
    </xf>
    <xf numFmtId="0" fontId="166" fillId="26" borderId="76" xfId="0" applyFont="1" applyFill="1" applyBorder="1" applyAlignment="1">
      <alignment vertical="center"/>
    </xf>
    <xf numFmtId="0" fontId="166" fillId="26" borderId="76" xfId="0" applyFont="1" applyFill="1" applyBorder="1" applyAlignment="1">
      <alignment horizontal="center" vertical="center" wrapText="1"/>
    </xf>
    <xf numFmtId="0" fontId="166" fillId="26" borderId="81" xfId="0" applyFont="1" applyFill="1" applyBorder="1" applyAlignment="1">
      <alignment horizontal="center" vertical="center"/>
    </xf>
    <xf numFmtId="0" fontId="0" fillId="0" borderId="42" xfId="0" applyFont="1" applyBorder="1" applyAlignment="1">
      <alignment horizontal="center"/>
    </xf>
    <xf numFmtId="0" fontId="166" fillId="0" borderId="25" xfId="0" applyFont="1" applyBorder="1"/>
    <xf numFmtId="3" fontId="166" fillId="0" borderId="25" xfId="0" applyNumberFormat="1" applyFont="1" applyBorder="1"/>
    <xf numFmtId="3" fontId="166" fillId="0" borderId="67" xfId="0" applyNumberFormat="1" applyFont="1" applyBorder="1"/>
    <xf numFmtId="0" fontId="166" fillId="0" borderId="20" xfId="0" applyFont="1" applyBorder="1" applyAlignment="1">
      <alignment horizontal="center"/>
    </xf>
    <xf numFmtId="0" fontId="166" fillId="0" borderId="0" xfId="0" applyFont="1" applyBorder="1"/>
    <xf numFmtId="0" fontId="0" fillId="0" borderId="0" xfId="72" applyFont="1" applyFill="1" applyBorder="1" applyAlignment="1">
      <alignment wrapText="1"/>
    </xf>
    <xf numFmtId="0" fontId="0" fillId="0" borderId="0" xfId="72" applyFont="1" applyFill="1" applyBorder="1" applyAlignment="1"/>
    <xf numFmtId="3" fontId="0" fillId="0" borderId="51" xfId="72" applyNumberFormat="1" applyFont="1" applyFill="1" applyBorder="1" applyAlignment="1">
      <alignment horizontal="right"/>
    </xf>
    <xf numFmtId="3" fontId="0" fillId="0" borderId="51" xfId="72" applyNumberFormat="1" applyFont="1" applyFill="1" applyBorder="1" applyAlignment="1"/>
    <xf numFmtId="3" fontId="0" fillId="0" borderId="51" xfId="0" applyNumberFormat="1" applyFont="1" applyFill="1" applyBorder="1" applyAlignment="1"/>
    <xf numFmtId="3" fontId="0" fillId="0" borderId="51" xfId="0" applyNumberFormat="1" applyFont="1" applyFill="1" applyBorder="1"/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/>
    <xf numFmtId="3" fontId="0" fillId="0" borderId="51" xfId="0" applyNumberFormat="1" applyFont="1" applyBorder="1" applyAlignment="1"/>
    <xf numFmtId="3" fontId="0" fillId="0" borderId="51" xfId="0" applyNumberFormat="1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/>
    <xf numFmtId="3" fontId="166" fillId="0" borderId="0" xfId="0" applyNumberFormat="1" applyFont="1" applyBorder="1"/>
    <xf numFmtId="0" fontId="166" fillId="26" borderId="39" xfId="0" applyFont="1" applyFill="1" applyBorder="1" applyAlignment="1">
      <alignment horizontal="center"/>
    </xf>
    <xf numFmtId="0" fontId="166" fillId="26" borderId="76" xfId="0" applyFont="1" applyFill="1" applyBorder="1"/>
    <xf numFmtId="3" fontId="0" fillId="26" borderId="76" xfId="0" applyNumberFormat="1" applyFont="1" applyFill="1" applyBorder="1"/>
    <xf numFmtId="3" fontId="166" fillId="26" borderId="81" xfId="0" applyNumberFormat="1" applyFont="1" applyFill="1" applyBorder="1" applyAlignment="1">
      <alignment horizontal="center"/>
    </xf>
    <xf numFmtId="3" fontId="0" fillId="0" borderId="0" xfId="0" applyNumberFormat="1" applyFont="1" applyFill="1" applyBorder="1" applyAlignment="1">
      <alignment wrapText="1"/>
    </xf>
    <xf numFmtId="3" fontId="166" fillId="26" borderId="76" xfId="0" applyNumberFormat="1" applyFont="1" applyFill="1" applyBorder="1"/>
    <xf numFmtId="0" fontId="166" fillId="26" borderId="42" xfId="0" applyFont="1" applyFill="1" applyBorder="1" applyAlignment="1">
      <alignment horizontal="center"/>
    </xf>
    <xf numFmtId="0" fontId="166" fillId="26" borderId="25" xfId="0" applyFont="1" applyFill="1" applyBorder="1"/>
    <xf numFmtId="3" fontId="166" fillId="26" borderId="25" xfId="0" applyNumberFormat="1" applyFont="1" applyFill="1" applyBorder="1"/>
    <xf numFmtId="3" fontId="166" fillId="26" borderId="67" xfId="0" applyNumberFormat="1" applyFont="1" applyFill="1" applyBorder="1"/>
    <xf numFmtId="0" fontId="166" fillId="27" borderId="42" xfId="0" applyFont="1" applyFill="1" applyBorder="1" applyAlignment="1">
      <alignment horizontal="center"/>
    </xf>
    <xf numFmtId="0" fontId="166" fillId="27" borderId="25" xfId="0" applyFont="1" applyFill="1" applyBorder="1"/>
    <xf numFmtId="3" fontId="166" fillId="27" borderId="25" xfId="0" applyNumberFormat="1" applyFont="1" applyFill="1" applyBorder="1"/>
    <xf numFmtId="3" fontId="166" fillId="27" borderId="67" xfId="0" applyNumberFormat="1" applyFont="1" applyFill="1" applyBorder="1"/>
    <xf numFmtId="0" fontId="0" fillId="0" borderId="0" xfId="0" applyFont="1" applyBorder="1" applyAlignment="1">
      <alignment horizontal="left" vertical="top"/>
    </xf>
    <xf numFmtId="0" fontId="91" fillId="0" borderId="23" xfId="71" applyFont="1" applyBorder="1" applyAlignment="1">
      <alignment vertical="center" wrapText="1"/>
    </xf>
    <xf numFmtId="0" fontId="33" fillId="0" borderId="0" xfId="0" applyFont="1" applyAlignment="1">
      <alignment horizontal="center"/>
    </xf>
    <xf numFmtId="0" fontId="33" fillId="0" borderId="0" xfId="72" applyFont="1" applyAlignment="1">
      <alignment horizontal="center"/>
    </xf>
    <xf numFmtId="0" fontId="169" fillId="0" borderId="22" xfId="72" applyFont="1" applyBorder="1" applyAlignment="1">
      <alignment horizontal="center"/>
    </xf>
    <xf numFmtId="0" fontId="169" fillId="0" borderId="22" xfId="72" applyFont="1" applyFill="1" applyBorder="1" applyAlignment="1">
      <alignment horizontal="center"/>
    </xf>
    <xf numFmtId="0" fontId="170" fillId="0" borderId="0" xfId="72" applyFont="1" applyFill="1" applyBorder="1" applyAlignment="1">
      <alignment horizontal="center"/>
    </xf>
    <xf numFmtId="0" fontId="33" fillId="0" borderId="41" xfId="0" applyFont="1" applyBorder="1" applyAlignment="1">
      <alignment wrapText="1"/>
    </xf>
    <xf numFmtId="0" fontId="33" fillId="0" borderId="0" xfId="0" applyFont="1" applyAlignment="1">
      <alignment wrapText="1"/>
    </xf>
    <xf numFmtId="0" fontId="169" fillId="0" borderId="22" xfId="0" applyFont="1" applyBorder="1" applyAlignment="1">
      <alignment horizontal="center" wrapText="1"/>
    </xf>
    <xf numFmtId="0" fontId="169" fillId="0" borderId="0" xfId="72" applyFont="1" applyAlignment="1">
      <alignment horizontal="left"/>
    </xf>
    <xf numFmtId="0" fontId="169" fillId="0" borderId="0" xfId="72" applyFont="1" applyBorder="1" applyAlignment="1">
      <alignment horizontal="center"/>
    </xf>
    <xf numFmtId="0" fontId="33" fillId="0" borderId="0" xfId="72" applyFont="1" applyFill="1" applyAlignment="1">
      <alignment horizontal="left" wrapText="1"/>
    </xf>
    <xf numFmtId="0" fontId="33" fillId="0" borderId="0" xfId="72" applyFont="1" applyFill="1" applyAlignment="1">
      <alignment wrapText="1"/>
    </xf>
    <xf numFmtId="0" fontId="33" fillId="0" borderId="0" xfId="72" applyFont="1" applyFill="1" applyAlignment="1">
      <alignment horizontal="center"/>
    </xf>
    <xf numFmtId="3" fontId="33" fillId="0" borderId="0" xfId="72" applyNumberFormat="1" applyFont="1" applyFill="1" applyAlignment="1">
      <alignment wrapText="1"/>
    </xf>
    <xf numFmtId="0" fontId="33" fillId="0" borderId="0" xfId="72" applyFont="1" applyFill="1" applyAlignment="1">
      <alignment horizontal="left"/>
    </xf>
    <xf numFmtId="0" fontId="33" fillId="0" borderId="0" xfId="72" applyFont="1" applyFill="1" applyAlignment="1"/>
    <xf numFmtId="3" fontId="33" fillId="0" borderId="0" xfId="72" applyNumberFormat="1" applyFont="1" applyFill="1" applyAlignment="1"/>
    <xf numFmtId="14" fontId="33" fillId="0" borderId="0" xfId="72" applyNumberFormat="1" applyFont="1" applyFill="1" applyAlignment="1">
      <alignment horizontal="center"/>
    </xf>
    <xf numFmtId="0" fontId="33" fillId="0" borderId="0" xfId="72" applyFont="1" applyFill="1" applyBorder="1" applyAlignment="1">
      <alignment horizontal="left"/>
    </xf>
    <xf numFmtId="0" fontId="33" fillId="0" borderId="0" xfId="72" applyFont="1" applyFill="1" applyBorder="1" applyAlignment="1">
      <alignment horizontal="left" wrapText="1"/>
    </xf>
    <xf numFmtId="14" fontId="33" fillId="0" borderId="0" xfId="72" applyNumberFormat="1" applyFont="1" applyFill="1" applyBorder="1" applyAlignment="1">
      <alignment horizontal="center"/>
    </xf>
    <xf numFmtId="3" fontId="33" fillId="0" borderId="0" xfId="72" applyNumberFormat="1" applyFont="1" applyFill="1" applyBorder="1" applyAlignment="1">
      <alignment horizontal="right"/>
    </xf>
    <xf numFmtId="14" fontId="33" fillId="0" borderId="0" xfId="72" applyNumberFormat="1" applyFont="1" applyFill="1" applyBorder="1" applyAlignment="1" applyProtection="1">
      <alignment horizontal="left" wrapText="1"/>
      <protection locked="0"/>
    </xf>
    <xf numFmtId="0" fontId="33" fillId="0" borderId="0" xfId="72" applyFont="1" applyFill="1" applyBorder="1" applyAlignment="1" applyProtection="1">
      <alignment wrapText="1"/>
      <protection locked="0"/>
    </xf>
    <xf numFmtId="14" fontId="33" fillId="0" borderId="0" xfId="72" applyNumberFormat="1" applyFont="1" applyFill="1" applyBorder="1" applyAlignment="1" applyProtection="1">
      <alignment horizontal="center" wrapText="1"/>
      <protection locked="0"/>
    </xf>
    <xf numFmtId="3" fontId="33" fillId="0" borderId="0" xfId="72" applyNumberFormat="1" applyFont="1" applyFill="1" applyBorder="1" applyAlignment="1" applyProtection="1">
      <alignment horizontal="right" wrapText="1"/>
      <protection locked="0"/>
    </xf>
    <xf numFmtId="0" fontId="33" fillId="0" borderId="0" xfId="72" applyFont="1" applyFill="1" applyBorder="1" applyAlignment="1" applyProtection="1">
      <alignment horizontal="left" wrapText="1"/>
      <protection locked="0"/>
    </xf>
    <xf numFmtId="3" fontId="33" fillId="0" borderId="0" xfId="72" applyNumberFormat="1" applyFont="1" applyFill="1" applyBorder="1" applyAlignment="1" applyProtection="1">
      <alignment wrapText="1"/>
      <protection locked="0"/>
    </xf>
    <xf numFmtId="14" fontId="33" fillId="0" borderId="0" xfId="72" applyNumberFormat="1" applyFont="1" applyFill="1" applyBorder="1" applyAlignment="1" applyProtection="1">
      <alignment horizontal="left"/>
      <protection locked="0"/>
    </xf>
    <xf numFmtId="14" fontId="33" fillId="0" borderId="0" xfId="72" applyNumberFormat="1" applyFont="1" applyFill="1" applyBorder="1" applyAlignment="1" applyProtection="1">
      <alignment horizontal="center"/>
      <protection locked="0"/>
    </xf>
    <xf numFmtId="3" fontId="33" fillId="0" borderId="0" xfId="0" applyNumberFormat="1" applyFont="1" applyFill="1" applyAlignment="1"/>
    <xf numFmtId="0" fontId="33" fillId="0" borderId="0" xfId="0" applyFont="1" applyFill="1"/>
    <xf numFmtId="0" fontId="33" fillId="0" borderId="0" xfId="0" applyFont="1" applyFill="1" applyAlignment="1">
      <alignment horizontal="center"/>
    </xf>
    <xf numFmtId="3" fontId="33" fillId="0" borderId="0" xfId="0" applyNumberFormat="1" applyFont="1" applyFill="1"/>
    <xf numFmtId="0" fontId="33" fillId="0" borderId="0" xfId="0" applyFont="1" applyFill="1" applyAlignment="1"/>
    <xf numFmtId="0" fontId="33" fillId="0" borderId="0" xfId="0" applyFont="1" applyFill="1" applyAlignment="1">
      <alignment horizontal="left"/>
    </xf>
    <xf numFmtId="14" fontId="33" fillId="0" borderId="0" xfId="0" applyNumberFormat="1" applyFont="1" applyFill="1" applyAlignment="1">
      <alignment horizontal="left"/>
    </xf>
    <xf numFmtId="14" fontId="33" fillId="0" borderId="0" xfId="0" applyNumberFormat="1" applyFont="1" applyFill="1" applyAlignment="1">
      <alignment horizontal="center"/>
    </xf>
    <xf numFmtId="0" fontId="33" fillId="0" borderId="0" xfId="0" applyFont="1" applyAlignment="1">
      <alignment horizontal="center" wrapText="1"/>
    </xf>
    <xf numFmtId="3" fontId="33" fillId="0" borderId="0" xfId="0" applyNumberFormat="1" applyFont="1" applyAlignment="1">
      <alignment wrapText="1"/>
    </xf>
    <xf numFmtId="0" fontId="33" fillId="0" borderId="0" xfId="0" applyFont="1" applyFill="1" applyAlignment="1">
      <alignment vertical="center"/>
    </xf>
    <xf numFmtId="14" fontId="33" fillId="0" borderId="0" xfId="0" applyNumberFormat="1" applyFont="1" applyFill="1" applyAlignment="1">
      <alignment horizontal="center" vertical="center"/>
    </xf>
    <xf numFmtId="3" fontId="33" fillId="0" borderId="0" xfId="0" applyNumberFormat="1" applyFont="1" applyFill="1" applyAlignment="1">
      <alignment vertical="center"/>
    </xf>
    <xf numFmtId="0" fontId="33" fillId="0" borderId="0" xfId="0" applyFont="1" applyAlignment="1">
      <alignment horizontal="left" vertical="center" wrapText="1"/>
    </xf>
    <xf numFmtId="0" fontId="33" fillId="0" borderId="0" xfId="0" applyFont="1" applyAlignment="1"/>
    <xf numFmtId="14" fontId="33" fillId="0" borderId="0" xfId="0" applyNumberFormat="1" applyFont="1" applyAlignment="1">
      <alignment horizontal="center"/>
    </xf>
    <xf numFmtId="14" fontId="33" fillId="0" borderId="0" xfId="0" applyNumberFormat="1" applyFont="1" applyAlignment="1">
      <alignment horizontal="center" wrapText="1"/>
    </xf>
    <xf numFmtId="3" fontId="33" fillId="0" borderId="0" xfId="0" applyNumberFormat="1" applyFont="1" applyFill="1" applyAlignment="1">
      <alignment wrapText="1"/>
    </xf>
    <xf numFmtId="0" fontId="33" fillId="0" borderId="0" xfId="0" applyFont="1" applyFill="1" applyAlignment="1">
      <alignment wrapText="1"/>
    </xf>
    <xf numFmtId="14" fontId="33" fillId="0" borderId="0" xfId="0" applyNumberFormat="1" applyFont="1" applyFill="1" applyAlignment="1">
      <alignment horizontal="center" wrapText="1"/>
    </xf>
    <xf numFmtId="0" fontId="169" fillId="0" borderId="0" xfId="0" applyFont="1"/>
    <xf numFmtId="0" fontId="33" fillId="0" borderId="0" xfId="0" applyFont="1" applyFill="1" applyAlignment="1">
      <alignment vertical="center" wrapText="1"/>
    </xf>
    <xf numFmtId="14" fontId="33" fillId="0" borderId="0" xfId="72" applyNumberFormat="1" applyFont="1" applyFill="1" applyBorder="1" applyAlignment="1">
      <alignment horizontal="center" wrapText="1"/>
    </xf>
    <xf numFmtId="3" fontId="33" fillId="0" borderId="0" xfId="72" applyNumberFormat="1" applyFont="1" applyFill="1" applyBorder="1" applyAlignment="1">
      <alignment horizontal="right" wrapText="1"/>
    </xf>
    <xf numFmtId="14" fontId="33" fillId="0" borderId="0" xfId="72" applyNumberFormat="1" applyFont="1" applyFill="1" applyBorder="1" applyAlignment="1" applyProtection="1">
      <alignment horizontal="left" vertical="center" wrapText="1"/>
      <protection locked="0"/>
    </xf>
    <xf numFmtId="0" fontId="33" fillId="0" borderId="0" xfId="72" applyFont="1" applyFill="1" applyBorder="1" applyAlignment="1" applyProtection="1">
      <alignment horizontal="left" vertical="center" wrapText="1"/>
      <protection locked="0"/>
    </xf>
    <xf numFmtId="14" fontId="33" fillId="0" borderId="0" xfId="72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72" applyNumberFormat="1" applyFont="1" applyFill="1" applyBorder="1" applyAlignment="1" applyProtection="1">
      <alignment vertical="center" wrapText="1"/>
      <protection locked="0"/>
    </xf>
    <xf numFmtId="14" fontId="33" fillId="0" borderId="0" xfId="0" applyNumberFormat="1" applyFont="1" applyAlignment="1">
      <alignment horizontal="left"/>
    </xf>
    <xf numFmtId="14" fontId="33" fillId="0" borderId="0" xfId="72" applyNumberFormat="1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Alignment="1">
      <alignment horizontal="center" wrapText="1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horizontal="center" vertical="center"/>
    </xf>
    <xf numFmtId="3" fontId="169" fillId="0" borderId="0" xfId="0" applyNumberFormat="1" applyFont="1"/>
    <xf numFmtId="0" fontId="0" fillId="0" borderId="20" xfId="0" applyFont="1" applyFill="1" applyBorder="1" applyAlignment="1">
      <alignment horizontal="center"/>
    </xf>
    <xf numFmtId="3" fontId="0" fillId="0" borderId="0" xfId="0" applyNumberFormat="1" applyFont="1" applyFill="1" applyBorder="1"/>
    <xf numFmtId="0" fontId="23" fillId="0" borderId="51" xfId="0" applyFont="1" applyBorder="1" applyAlignment="1">
      <alignment horizontal="center"/>
    </xf>
    <xf numFmtId="3" fontId="23" fillId="0" borderId="73" xfId="0" applyNumberFormat="1" applyFont="1" applyBorder="1"/>
    <xf numFmtId="0" fontId="118" fillId="0" borderId="0" xfId="71" applyFont="1" applyAlignment="1">
      <alignment horizontal="right" vertical="center"/>
    </xf>
    <xf numFmtId="0" fontId="91" fillId="0" borderId="0" xfId="71" applyFont="1" applyAlignment="1">
      <alignment horizontal="center" vertical="center"/>
    </xf>
    <xf numFmtId="0" fontId="134" fillId="0" borderId="0" xfId="71" applyFont="1" applyBorder="1" applyAlignment="1">
      <alignment vertical="center"/>
    </xf>
    <xf numFmtId="0" fontId="65" fillId="0" borderId="35" xfId="0" applyFont="1" applyBorder="1" applyAlignment="1">
      <alignment horizontal="left" vertical="center" wrapText="1"/>
    </xf>
    <xf numFmtId="3" fontId="79" fillId="0" borderId="54" xfId="0" applyNumberFormat="1" applyFont="1" applyBorder="1" applyAlignment="1">
      <alignment vertical="center"/>
    </xf>
    <xf numFmtId="0" fontId="145" fillId="0" borderId="0" xfId="0" applyFont="1" applyBorder="1" applyAlignment="1">
      <alignment vertical="center"/>
    </xf>
    <xf numFmtId="0" fontId="145" fillId="0" borderId="0" xfId="0" applyFont="1" applyAlignment="1">
      <alignment vertical="center"/>
    </xf>
    <xf numFmtId="0" fontId="156" fillId="0" borderId="0" xfId="71" applyFont="1" applyBorder="1" applyAlignment="1">
      <alignment horizontal="center" vertical="center" wrapText="1"/>
    </xf>
    <xf numFmtId="0" fontId="103" fillId="0" borderId="120" xfId="71" applyFont="1" applyBorder="1" applyAlignment="1">
      <alignment vertical="center"/>
    </xf>
    <xf numFmtId="0" fontId="103" fillId="0" borderId="39" xfId="71" applyFont="1" applyBorder="1" applyAlignment="1">
      <alignment vertical="center"/>
    </xf>
    <xf numFmtId="3" fontId="31" fillId="0" borderId="39" xfId="71" applyNumberFormat="1" applyFont="1" applyBorder="1" applyAlignment="1">
      <alignment vertical="center"/>
    </xf>
    <xf numFmtId="3" fontId="96" fillId="0" borderId="39" xfId="71" applyNumberFormat="1" applyFont="1" applyBorder="1" applyAlignment="1">
      <alignment vertical="center"/>
    </xf>
    <xf numFmtId="3" fontId="23" fillId="0" borderId="39" xfId="71" applyNumberFormat="1" applyFont="1" applyFill="1" applyBorder="1" applyAlignment="1">
      <alignment vertical="center"/>
    </xf>
    <xf numFmtId="3" fontId="97" fillId="0" borderId="39" xfId="71" applyNumberFormat="1" applyFont="1" applyFill="1" applyBorder="1" applyAlignment="1">
      <alignment vertical="center"/>
    </xf>
    <xf numFmtId="3" fontId="135" fillId="0" borderId="39" xfId="71" applyNumberFormat="1" applyFont="1" applyBorder="1" applyAlignment="1">
      <alignment vertical="center"/>
    </xf>
    <xf numFmtId="3" fontId="23" fillId="0" borderId="39" xfId="75" applyNumberFormat="1" applyFont="1" applyBorder="1" applyAlignment="1">
      <alignment vertical="center"/>
    </xf>
    <xf numFmtId="3" fontId="136" fillId="0" borderId="39" xfId="75" applyNumberFormat="1" applyFont="1" applyBorder="1" applyAlignment="1">
      <alignment vertical="center"/>
    </xf>
    <xf numFmtId="3" fontId="31" fillId="0" borderId="38" xfId="71" applyNumberFormat="1" applyFont="1" applyBorder="1" applyAlignment="1">
      <alignment vertical="center"/>
    </xf>
    <xf numFmtId="3" fontId="96" fillId="0" borderId="125" xfId="71" applyNumberFormat="1" applyFont="1" applyBorder="1" applyAlignment="1">
      <alignment vertical="center"/>
    </xf>
    <xf numFmtId="3" fontId="91" fillId="0" borderId="22" xfId="71" applyNumberFormat="1" applyFont="1" applyBorder="1" applyAlignment="1">
      <alignment vertical="center"/>
    </xf>
    <xf numFmtId="3" fontId="26" fillId="0" borderId="22" xfId="71" applyNumberFormat="1" applyFont="1" applyFill="1" applyBorder="1" applyAlignment="1">
      <alignment vertical="center"/>
    </xf>
    <xf numFmtId="0" fontId="134" fillId="0" borderId="22" xfId="71" applyFont="1" applyBorder="1" applyAlignment="1">
      <alignment vertical="center"/>
    </xf>
    <xf numFmtId="0" fontId="51" fillId="0" borderId="22" xfId="77" applyFont="1" applyBorder="1" applyAlignment="1">
      <alignment horizontal="center"/>
    </xf>
    <xf numFmtId="0" fontId="36" fillId="0" borderId="0" xfId="78" applyFont="1" applyBorder="1" applyAlignment="1">
      <alignment horizontal="center" vertical="center"/>
    </xf>
    <xf numFmtId="0" fontId="36" fillId="0" borderId="0" xfId="78" applyFont="1" applyBorder="1" applyAlignment="1">
      <alignment wrapText="1"/>
    </xf>
    <xf numFmtId="0" fontId="100" fillId="0" borderId="0" xfId="78" applyFont="1" applyBorder="1" applyAlignment="1">
      <alignment vertical="center"/>
    </xf>
    <xf numFmtId="0" fontId="141" fillId="0" borderId="0" xfId="78" applyFont="1" applyBorder="1" applyAlignment="1">
      <alignment wrapText="1"/>
    </xf>
    <xf numFmtId="0" fontId="100" fillId="0" borderId="0" xfId="78" applyFont="1" applyBorder="1" applyAlignment="1">
      <alignment wrapText="1"/>
    </xf>
    <xf numFmtId="3" fontId="58" fillId="0" borderId="0" xfId="78" applyNumberFormat="1" applyFont="1" applyBorder="1"/>
    <xf numFmtId="0" fontId="100" fillId="0" borderId="0" xfId="78" applyFont="1" applyBorder="1"/>
    <xf numFmtId="3" fontId="25" fillId="0" borderId="142" xfId="78" applyNumberFormat="1" applyFont="1" applyBorder="1" applyAlignment="1">
      <alignment horizontal="center" vertical="center"/>
    </xf>
    <xf numFmtId="3" fontId="25" fillId="0" borderId="51" xfId="78" applyNumberFormat="1" applyFont="1" applyBorder="1"/>
    <xf numFmtId="3" fontId="163" fillId="0" borderId="51" xfId="78" applyNumberFormat="1" applyFont="1" applyBorder="1"/>
    <xf numFmtId="3" fontId="30" fillId="0" borderId="55" xfId="78" applyNumberFormat="1" applyFont="1" applyBorder="1"/>
    <xf numFmtId="3" fontId="35" fillId="0" borderId="51" xfId="78" applyNumberFormat="1" applyFont="1" applyBorder="1" applyAlignment="1">
      <alignment vertical="center"/>
    </xf>
    <xf numFmtId="3" fontId="30" fillId="0" borderId="54" xfId="78" applyNumberFormat="1" applyFont="1" applyBorder="1"/>
    <xf numFmtId="3" fontId="30" fillId="0" borderId="51" xfId="78" applyNumberFormat="1" applyFont="1" applyFill="1" applyBorder="1"/>
    <xf numFmtId="3" fontId="30" fillId="0" borderId="55" xfId="78" applyNumberFormat="1" applyFont="1" applyBorder="1" applyAlignment="1">
      <alignment vertical="center"/>
    </xf>
    <xf numFmtId="3" fontId="30" fillId="0" borderId="57" xfId="78" applyNumberFormat="1" applyFont="1" applyBorder="1" applyAlignment="1">
      <alignment vertical="center"/>
    </xf>
    <xf numFmtId="3" fontId="100" fillId="0" borderId="51" xfId="78" applyNumberFormat="1" applyFont="1" applyBorder="1"/>
    <xf numFmtId="3" fontId="30" fillId="0" borderId="54" xfId="78" applyNumberFormat="1" applyFont="1" applyBorder="1" applyAlignment="1">
      <alignment vertical="center"/>
    </xf>
    <xf numFmtId="0" fontId="169" fillId="0" borderId="39" xfId="72" applyFont="1" applyFill="1" applyBorder="1" applyAlignment="1">
      <alignment horizontal="center"/>
    </xf>
    <xf numFmtId="0" fontId="169" fillId="0" borderId="39" xfId="0" applyFont="1" applyBorder="1" applyAlignment="1">
      <alignment horizontal="center" wrapText="1"/>
    </xf>
    <xf numFmtId="0" fontId="33" fillId="0" borderId="0" xfId="0" applyFont="1" applyBorder="1" applyAlignment="1">
      <alignment vertical="center"/>
    </xf>
    <xf numFmtId="0" fontId="171" fillId="0" borderId="0" xfId="0" applyFont="1" applyBorder="1"/>
    <xf numFmtId="9" fontId="22" fillId="0" borderId="0" xfId="0" applyNumberFormat="1" applyFont="1" applyBorder="1" applyAlignment="1">
      <alignment horizontal="left" vertical="center" wrapText="1"/>
    </xf>
    <xf numFmtId="0" fontId="25" fillId="0" borderId="85" xfId="0" applyFont="1" applyBorder="1" applyAlignment="1">
      <alignment horizontal="center" vertical="center"/>
    </xf>
    <xf numFmtId="3" fontId="75" fillId="0" borderId="51" xfId="0" applyNumberFormat="1" applyFont="1" applyBorder="1" applyAlignment="1">
      <alignment vertical="center"/>
    </xf>
    <xf numFmtId="0" fontId="30" fillId="0" borderId="0" xfId="0" applyFont="1" applyBorder="1" applyAlignment="1">
      <alignment wrapText="1"/>
    </xf>
    <xf numFmtId="0" fontId="35" fillId="0" borderId="0" xfId="0" applyFont="1" applyBorder="1" applyAlignment="1">
      <alignment horizontal="left" wrapText="1"/>
    </xf>
    <xf numFmtId="3" fontId="140" fillId="0" borderId="60" xfId="0" applyNumberFormat="1" applyFont="1" applyBorder="1"/>
    <xf numFmtId="3" fontId="35" fillId="0" borderId="54" xfId="0" applyNumberFormat="1" applyFont="1" applyBorder="1"/>
    <xf numFmtId="16" fontId="54" fillId="0" borderId="24" xfId="0" applyNumberFormat="1" applyFont="1" applyBorder="1" applyAlignment="1">
      <alignment horizontal="center"/>
    </xf>
    <xf numFmtId="49" fontId="28" fillId="0" borderId="24" xfId="78" applyNumberFormat="1" applyFont="1" applyBorder="1" applyAlignment="1">
      <alignment horizontal="center" vertical="center" wrapText="1"/>
    </xf>
    <xf numFmtId="49" fontId="25" fillId="0" borderId="24" xfId="78" applyNumberFormat="1" applyFont="1" applyBorder="1" applyAlignment="1">
      <alignment horizontal="center" vertical="center" wrapText="1"/>
    </xf>
    <xf numFmtId="3" fontId="35" fillId="0" borderId="35" xfId="78" applyNumberFormat="1" applyFont="1" applyFill="1" applyBorder="1"/>
    <xf numFmtId="3" fontId="30" fillId="0" borderId="54" xfId="78" applyNumberFormat="1" applyFont="1" applyFill="1" applyBorder="1"/>
    <xf numFmtId="3" fontId="35" fillId="0" borderId="25" xfId="78" applyNumberFormat="1" applyFont="1" applyFill="1" applyBorder="1"/>
    <xf numFmtId="3" fontId="30" fillId="0" borderId="57" xfId="78" applyNumberFormat="1" applyFont="1" applyFill="1" applyBorder="1"/>
    <xf numFmtId="0" fontId="75" fillId="0" borderId="0" xfId="0" applyFont="1" applyAlignment="1">
      <alignment horizontal="center"/>
    </xf>
    <xf numFmtId="0" fontId="75" fillId="0" borderId="38" xfId="0" applyFont="1" applyBorder="1" applyAlignment="1">
      <alignment horizontal="center"/>
    </xf>
    <xf numFmtId="0" fontId="75" fillId="0" borderId="101" xfId="0" applyFont="1" applyBorder="1" applyAlignment="1">
      <alignment horizontal="center"/>
    </xf>
    <xf numFmtId="0" fontId="79" fillId="0" borderId="59" xfId="0" applyFont="1" applyBorder="1" applyAlignment="1">
      <alignment horizontal="center"/>
    </xf>
    <xf numFmtId="0" fontId="75" fillId="0" borderId="20" xfId="0" applyFont="1" applyBorder="1" applyAlignment="1">
      <alignment horizontal="center"/>
    </xf>
    <xf numFmtId="0" fontId="79" fillId="0" borderId="101" xfId="0" applyFont="1" applyBorder="1" applyAlignment="1">
      <alignment horizontal="center" vertical="center"/>
    </xf>
    <xf numFmtId="0" fontId="79" fillId="0" borderId="20" xfId="0" applyFont="1" applyBorder="1" applyAlignment="1">
      <alignment horizontal="center"/>
    </xf>
    <xf numFmtId="0" fontId="79" fillId="0" borderId="129" xfId="0" applyFont="1" applyBorder="1" applyAlignment="1">
      <alignment horizontal="center"/>
    </xf>
    <xf numFmtId="0" fontId="75" fillId="0" borderId="35" xfId="0" applyFont="1" applyBorder="1" applyAlignment="1">
      <alignment horizontal="center"/>
    </xf>
    <xf numFmtId="0" fontId="79" fillId="0" borderId="101" xfId="0" applyFont="1" applyBorder="1" applyAlignment="1">
      <alignment horizontal="center"/>
    </xf>
    <xf numFmtId="0" fontId="75" fillId="0" borderId="59" xfId="0" applyFont="1" applyBorder="1" applyAlignment="1">
      <alignment horizontal="center"/>
    </xf>
    <xf numFmtId="0" fontId="79" fillId="0" borderId="72" xfId="0" applyFont="1" applyBorder="1" applyAlignment="1">
      <alignment horizontal="center"/>
    </xf>
    <xf numFmtId="0" fontId="75" fillId="0" borderId="0" xfId="0" applyFont="1" applyBorder="1" applyAlignment="1">
      <alignment horizontal="center"/>
    </xf>
    <xf numFmtId="0" fontId="35" fillId="0" borderId="0" xfId="0" applyFont="1" applyAlignment="1">
      <alignment horizontal="center" vertical="center"/>
    </xf>
    <xf numFmtId="0" fontId="35" fillId="0" borderId="60" xfId="0" applyFont="1" applyBorder="1" applyAlignment="1">
      <alignment horizontal="center" vertical="center"/>
    </xf>
    <xf numFmtId="0" fontId="35" fillId="0" borderId="51" xfId="0" applyFont="1" applyBorder="1" applyAlignment="1">
      <alignment horizontal="center" vertical="center"/>
    </xf>
    <xf numFmtId="0" fontId="30" fillId="0" borderId="94" xfId="0" applyFont="1" applyBorder="1" applyAlignment="1">
      <alignment horizontal="center" vertical="center"/>
    </xf>
    <xf numFmtId="0" fontId="30" fillId="0" borderId="137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/>
    </xf>
    <xf numFmtId="0" fontId="51" fillId="0" borderId="24" xfId="0" applyFont="1" applyBorder="1" applyAlignment="1">
      <alignment horizontal="center"/>
    </xf>
    <xf numFmtId="0" fontId="20" fillId="0" borderId="41" xfId="0" applyFont="1" applyBorder="1" applyAlignment="1">
      <alignment horizontal="center"/>
    </xf>
    <xf numFmtId="0" fontId="51" fillId="0" borderId="22" xfId="0" applyFont="1" applyBorder="1" applyAlignment="1">
      <alignment horizontal="center"/>
    </xf>
    <xf numFmtId="0" fontId="20" fillId="0" borderId="22" xfId="0" applyFont="1" applyBorder="1" applyAlignment="1">
      <alignment horizontal="center"/>
    </xf>
    <xf numFmtId="0" fontId="51" fillId="0" borderId="100" xfId="0" applyFont="1" applyBorder="1" applyAlignment="1">
      <alignment horizontal="center"/>
    </xf>
    <xf numFmtId="3" fontId="26" fillId="0" borderId="56" xfId="0" applyNumberFormat="1" applyFont="1" applyBorder="1"/>
    <xf numFmtId="164" fontId="84" fillId="0" borderId="22" xfId="0" applyNumberFormat="1" applyFont="1" applyBorder="1" applyAlignment="1">
      <alignment horizontal="right"/>
    </xf>
    <xf numFmtId="0" fontId="82" fillId="0" borderId="41" xfId="0" applyFont="1" applyBorder="1" applyAlignment="1">
      <alignment horizontal="right"/>
    </xf>
    <xf numFmtId="3" fontId="91" fillId="0" borderId="31" xfId="71" applyNumberFormat="1" applyFont="1" applyBorder="1" applyAlignment="1">
      <alignment horizontal="right" vertical="center"/>
    </xf>
    <xf numFmtId="0" fontId="118" fillId="0" borderId="0" xfId="71" applyFont="1" applyAlignment="1">
      <alignment horizontal="right" vertical="center"/>
    </xf>
    <xf numFmtId="0" fontId="91" fillId="0" borderId="0" xfId="71" applyFont="1" applyAlignment="1">
      <alignment horizontal="center" vertical="center"/>
    </xf>
    <xf numFmtId="0" fontId="106" fillId="0" borderId="51" xfId="78" applyFont="1" applyBorder="1"/>
    <xf numFmtId="3" fontId="100" fillId="0" borderId="0" xfId="78" applyNumberFormat="1" applyFont="1" applyBorder="1" applyAlignment="1">
      <alignment vertical="center"/>
    </xf>
    <xf numFmtId="0" fontId="106" fillId="0" borderId="0" xfId="78" applyFont="1"/>
    <xf numFmtId="0" fontId="79" fillId="0" borderId="135" xfId="0" applyFont="1" applyBorder="1" applyAlignment="1"/>
    <xf numFmtId="3" fontId="65" fillId="0" borderId="79" xfId="0" applyNumberFormat="1" applyFont="1" applyBorder="1" applyAlignment="1">
      <alignment horizontal="right" vertical="center" wrapText="1"/>
    </xf>
    <xf numFmtId="3" fontId="96" fillId="0" borderId="36" xfId="0" applyNumberFormat="1" applyFont="1" applyBorder="1"/>
    <xf numFmtId="0" fontId="29" fillId="0" borderId="36" xfId="0" applyFont="1" applyBorder="1" applyAlignment="1">
      <alignment horizontal="center"/>
    </xf>
    <xf numFmtId="0" fontId="91" fillId="0" borderId="0" xfId="0" applyFont="1" applyAlignment="1">
      <alignment wrapText="1"/>
    </xf>
    <xf numFmtId="49" fontId="25" fillId="0" borderId="36" xfId="78" applyNumberFormat="1" applyFont="1" applyBorder="1" applyAlignment="1">
      <alignment horizontal="center" vertical="center" wrapText="1"/>
    </xf>
    <xf numFmtId="3" fontId="28" fillId="0" borderId="35" xfId="78" applyNumberFormat="1" applyFont="1" applyBorder="1" applyAlignment="1">
      <alignment horizontal="left" vertical="center" wrapText="1"/>
    </xf>
    <xf numFmtId="3" fontId="35" fillId="0" borderId="54" xfId="78" applyNumberFormat="1" applyFont="1" applyBorder="1"/>
    <xf numFmtId="0" fontId="103" fillId="0" borderId="72" xfId="71" applyFont="1" applyBorder="1" applyAlignment="1">
      <alignment vertical="center"/>
    </xf>
    <xf numFmtId="3" fontId="91" fillId="0" borderId="39" xfId="71" applyNumberFormat="1" applyFont="1" applyBorder="1" applyAlignment="1">
      <alignment vertical="center"/>
    </xf>
    <xf numFmtId="3" fontId="26" fillId="0" borderId="39" xfId="71" applyNumberFormat="1" applyFont="1" applyFill="1" applyBorder="1" applyAlignment="1">
      <alignment vertical="center"/>
    </xf>
    <xf numFmtId="0" fontId="134" fillId="0" borderId="39" xfId="71" applyFont="1" applyBorder="1" applyAlignment="1">
      <alignment vertical="center"/>
    </xf>
    <xf numFmtId="3" fontId="96" fillId="0" borderId="38" xfId="71" applyNumberFormat="1" applyFont="1" applyBorder="1" applyAlignment="1">
      <alignment vertical="center"/>
    </xf>
    <xf numFmtId="3" fontId="91" fillId="0" borderId="42" xfId="71" applyNumberFormat="1" applyFont="1" applyBorder="1" applyAlignment="1">
      <alignment horizontal="right" vertical="center"/>
    </xf>
    <xf numFmtId="3" fontId="96" fillId="0" borderId="100" xfId="71" applyNumberFormat="1" applyFont="1" applyBorder="1" applyAlignment="1">
      <alignment vertical="center"/>
    </xf>
    <xf numFmtId="16" fontId="75" fillId="0" borderId="20" xfId="0" applyNumberFormat="1" applyFont="1" applyBorder="1" applyAlignment="1">
      <alignment horizontal="center"/>
    </xf>
    <xf numFmtId="3" fontId="34" fillId="0" borderId="0" xfId="0" applyNumberFormat="1" applyFont="1" applyBorder="1" applyAlignment="1">
      <alignment horizontal="right"/>
    </xf>
    <xf numFmtId="0" fontId="61" fillId="0" borderId="0" xfId="0" applyFont="1" applyBorder="1" applyAlignment="1">
      <alignment horizontal="center"/>
    </xf>
    <xf numFmtId="0" fontId="25" fillId="0" borderId="13" xfId="0" applyFont="1" applyBorder="1" applyAlignment="1">
      <alignment horizontal="right"/>
    </xf>
    <xf numFmtId="0" fontId="65" fillId="0" borderId="0" xfId="0" applyFont="1" applyBorder="1" applyAlignment="1">
      <alignment horizont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77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91" xfId="0" applyNumberFormat="1" applyFont="1" applyBorder="1" applyAlignment="1">
      <alignment horizontal="center" vertical="center"/>
    </xf>
    <xf numFmtId="3" fontId="25" fillId="0" borderId="109" xfId="0" applyNumberFormat="1" applyFont="1" applyBorder="1" applyAlignment="1">
      <alignment horizontal="center" vertical="center"/>
    </xf>
    <xf numFmtId="0" fontId="61" fillId="0" borderId="91" xfId="0" applyFont="1" applyBorder="1" applyAlignment="1">
      <alignment horizontal="center" vertical="center"/>
    </xf>
    <xf numFmtId="0" fontId="61" fillId="0" borderId="109" xfId="0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0" fillId="0" borderId="0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3" fontId="30" fillId="0" borderId="78" xfId="0" applyNumberFormat="1" applyFont="1" applyBorder="1" applyAlignment="1">
      <alignment horizontal="center" vertical="center"/>
    </xf>
    <xf numFmtId="0" fontId="30" fillId="0" borderId="91" xfId="0" applyFont="1" applyBorder="1" applyAlignment="1">
      <alignment horizontal="center" vertical="center"/>
    </xf>
    <xf numFmtId="0" fontId="30" fillId="0" borderId="109" xfId="0" applyFont="1" applyBorder="1" applyAlignment="1">
      <alignment horizontal="center" vertical="center"/>
    </xf>
    <xf numFmtId="0" fontId="57" fillId="0" borderId="23" xfId="0" applyFont="1" applyBorder="1" applyAlignment="1">
      <alignment horizontal="center" vertical="center"/>
    </xf>
    <xf numFmtId="0" fontId="57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/>
    </xf>
    <xf numFmtId="0" fontId="28" fillId="0" borderId="44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3" fontId="70" fillId="0" borderId="22" xfId="0" applyNumberFormat="1" applyFont="1" applyBorder="1" applyAlignment="1">
      <alignment horizontal="center" vertical="center"/>
    </xf>
    <xf numFmtId="3" fontId="34" fillId="0" borderId="0" xfId="68" applyNumberFormat="1" applyFont="1" applyBorder="1" applyAlignment="1">
      <alignment horizontal="right"/>
    </xf>
    <xf numFmtId="0" fontId="128" fillId="0" borderId="0" xfId="71" applyFont="1" applyAlignment="1">
      <alignment horizontal="center" vertical="center" wrapText="1"/>
    </xf>
    <xf numFmtId="3" fontId="91" fillId="0" borderId="31" xfId="71" applyNumberFormat="1" applyFont="1" applyBorder="1" applyAlignment="1">
      <alignment horizontal="right" vertical="center"/>
    </xf>
    <xf numFmtId="3" fontId="91" fillId="0" borderId="59" xfId="71" applyNumberFormat="1" applyFont="1" applyBorder="1" applyAlignment="1">
      <alignment horizontal="right" vertical="center"/>
    </xf>
    <xf numFmtId="0" fontId="118" fillId="0" borderId="0" xfId="71" applyFont="1" applyAlignment="1">
      <alignment horizontal="right" vertical="center"/>
    </xf>
    <xf numFmtId="0" fontId="91" fillId="0" borderId="0" xfId="71" applyFont="1" applyAlignment="1">
      <alignment horizontal="center" vertical="center"/>
    </xf>
    <xf numFmtId="0" fontId="119" fillId="0" borderId="79" xfId="71" applyFont="1" applyFill="1" applyBorder="1" applyAlignment="1">
      <alignment horizontal="center" vertical="center"/>
    </xf>
    <xf numFmtId="0" fontId="119" fillId="0" borderId="80" xfId="71" applyFont="1" applyFill="1" applyBorder="1" applyAlignment="1">
      <alignment horizontal="center" vertical="center"/>
    </xf>
    <xf numFmtId="3" fontId="91" fillId="0" borderId="42" xfId="71" applyNumberFormat="1" applyFont="1" applyFill="1" applyBorder="1" applyAlignment="1">
      <alignment horizontal="center" vertical="center" wrapText="1"/>
    </xf>
    <xf numFmtId="3" fontId="119" fillId="0" borderId="25" xfId="71" applyNumberFormat="1" applyFont="1" applyFill="1" applyBorder="1" applyAlignment="1">
      <alignment horizontal="center" vertical="center" wrapText="1"/>
    </xf>
    <xf numFmtId="3" fontId="119" fillId="0" borderId="67" xfId="71" applyNumberFormat="1" applyFont="1" applyFill="1" applyBorder="1" applyAlignment="1">
      <alignment horizontal="center" vertical="center" wrapText="1"/>
    </xf>
    <xf numFmtId="3" fontId="91" fillId="0" borderId="79" xfId="71" applyNumberFormat="1" applyFont="1" applyFill="1" applyBorder="1" applyAlignment="1">
      <alignment horizontal="center" vertical="center" wrapText="1"/>
    </xf>
    <xf numFmtId="3" fontId="91" fillId="0" borderId="80" xfId="71" applyNumberFormat="1" applyFont="1" applyFill="1" applyBorder="1" applyAlignment="1">
      <alignment horizontal="center" vertical="center" wrapText="1"/>
    </xf>
    <xf numFmtId="0" fontId="91" fillId="0" borderId="141" xfId="71" applyFont="1" applyBorder="1" applyAlignment="1">
      <alignment horizontal="center" vertical="center"/>
    </xf>
    <xf numFmtId="0" fontId="91" fillId="0" borderId="136" xfId="7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right" vertical="top" wrapText="1"/>
    </xf>
    <xf numFmtId="0" fontId="74" fillId="0" borderId="20" xfId="0" applyFont="1" applyBorder="1" applyAlignment="1"/>
    <xf numFmtId="0" fontId="74" fillId="0" borderId="0" xfId="0" applyFont="1" applyBorder="1" applyAlignment="1"/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1" fillId="0" borderId="13" xfId="0" applyFont="1" applyBorder="1" applyAlignment="1">
      <alignment horizontal="right"/>
    </xf>
    <xf numFmtId="0" fontId="0" fillId="0" borderId="13" xfId="0" applyBorder="1" applyAlignment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42" fillId="0" borderId="0" xfId="0" applyFont="1" applyBorder="1" applyAlignment="1">
      <alignment horizontal="right"/>
    </xf>
    <xf numFmtId="0" fontId="65" fillId="0" borderId="10" xfId="0" applyFont="1" applyBorder="1" applyAlignment="1">
      <alignment horizontal="center" vertical="center"/>
    </xf>
    <xf numFmtId="0" fontId="65" fillId="0" borderId="18" xfId="0" applyFont="1" applyBorder="1" applyAlignment="1">
      <alignment horizontal="center" vertical="center"/>
    </xf>
    <xf numFmtId="0" fontId="78" fillId="0" borderId="13" xfId="0" applyFont="1" applyBorder="1" applyAlignment="1">
      <alignment horizontal="right"/>
    </xf>
    <xf numFmtId="0" fontId="143" fillId="0" borderId="0" xfId="0" applyFont="1" applyBorder="1" applyAlignment="1">
      <alignment horizontal="right"/>
    </xf>
    <xf numFmtId="0" fontId="75" fillId="0" borderId="22" xfId="0" applyFont="1" applyBorder="1" applyAlignment="1">
      <alignment horizontal="center" vertical="center" wrapText="1"/>
    </xf>
    <xf numFmtId="3" fontId="65" fillId="0" borderId="22" xfId="0" applyNumberFormat="1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 wrapText="1"/>
    </xf>
    <xf numFmtId="0" fontId="25" fillId="0" borderId="0" xfId="0" applyFont="1" applyBorder="1" applyAlignment="1">
      <alignment horizontal="center"/>
    </xf>
    <xf numFmtId="0" fontId="25" fillId="0" borderId="0" xfId="76" applyFont="1" applyBorder="1" applyAlignment="1">
      <alignment horizontal="center"/>
    </xf>
    <xf numFmtId="0" fontId="35" fillId="0" borderId="95" xfId="0" applyFont="1" applyBorder="1" applyAlignment="1">
      <alignment horizontal="center" vertical="center" wrapText="1"/>
    </xf>
    <xf numFmtId="0" fontId="35" fillId="0" borderId="96" xfId="0" applyFont="1" applyBorder="1" applyAlignment="1">
      <alignment horizontal="center" vertical="center" wrapText="1"/>
    </xf>
    <xf numFmtId="0" fontId="25" fillId="0" borderId="88" xfId="0" applyFont="1" applyBorder="1" applyAlignment="1">
      <alignment horizontal="center" vertical="center" wrapText="1"/>
    </xf>
    <xf numFmtId="0" fontId="25" fillId="0" borderId="61" xfId="0" applyFont="1" applyBorder="1" applyAlignment="1">
      <alignment horizontal="center" vertical="center" wrapText="1"/>
    </xf>
    <xf numFmtId="0" fontId="66" fillId="0" borderId="0" xfId="0" applyFont="1" applyBorder="1" applyAlignment="1">
      <alignment horizontal="right"/>
    </xf>
    <xf numFmtId="3" fontId="29" fillId="0" borderId="73" xfId="0" applyNumberFormat="1" applyFont="1" applyBorder="1" applyAlignment="1">
      <alignment horizontal="right"/>
    </xf>
    <xf numFmtId="0" fontId="0" fillId="0" borderId="73" xfId="0" applyBorder="1" applyAlignment="1"/>
    <xf numFmtId="0" fontId="29" fillId="0" borderId="22" xfId="0" applyFont="1" applyBorder="1" applyAlignment="1">
      <alignment horizontal="center" vertical="center" wrapText="1"/>
    </xf>
    <xf numFmtId="0" fontId="91" fillId="0" borderId="81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91" fillId="0" borderId="23" xfId="0" applyNumberFormat="1" applyFont="1" applyBorder="1" applyAlignment="1">
      <alignment horizontal="center" vertical="center" wrapText="1"/>
    </xf>
    <xf numFmtId="3" fontId="91" fillId="0" borderId="41" xfId="0" applyNumberFormat="1" applyFont="1" applyBorder="1" applyAlignment="1">
      <alignment horizontal="center" vertical="center" wrapText="1"/>
    </xf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9" xfId="78" applyNumberFormat="1" applyFont="1" applyBorder="1" applyAlignment="1">
      <alignment horizontal="right"/>
    </xf>
    <xf numFmtId="49" fontId="25" fillId="0" borderId="82" xfId="78" applyNumberFormat="1" applyFont="1" applyBorder="1" applyAlignment="1">
      <alignment horizontal="center" vertical="center" textRotation="255" wrapText="1"/>
    </xf>
    <xf numFmtId="3" fontId="25" fillId="0" borderId="32" xfId="78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83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3" fontId="25" fillId="0" borderId="32" xfId="0" applyNumberFormat="1" applyFont="1" applyBorder="1" applyAlignment="1">
      <alignment horizontal="center" vertical="center" wrapText="1"/>
    </xf>
    <xf numFmtId="3" fontId="25" fillId="0" borderId="140" xfId="0" applyNumberFormat="1" applyFont="1" applyBorder="1" applyAlignment="1">
      <alignment horizontal="center" vertical="center" wrapText="1"/>
    </xf>
    <xf numFmtId="0" fontId="43" fillId="0" borderId="22" xfId="0" applyFont="1" applyBorder="1" applyAlignment="1">
      <alignment horizontal="center" vertical="center"/>
    </xf>
    <xf numFmtId="0" fontId="27" fillId="0" borderId="0" xfId="0" applyFont="1" applyBorder="1" applyAlignment="1">
      <alignment horizontal="right" wrapText="1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0" fontId="42" fillId="0" borderId="73" xfId="0" applyFont="1" applyBorder="1" applyAlignment="1">
      <alignment horizontal="right"/>
    </xf>
    <xf numFmtId="0" fontId="0" fillId="0" borderId="73" xfId="0" applyBorder="1" applyAlignment="1">
      <alignment horizontal="right"/>
    </xf>
    <xf numFmtId="0" fontId="46" fillId="0" borderId="22" xfId="0" applyFont="1" applyBorder="1" applyAlignment="1">
      <alignment horizontal="center" wrapText="1"/>
    </xf>
    <xf numFmtId="0" fontId="51" fillId="0" borderId="23" xfId="0" applyFont="1" applyBorder="1" applyAlignment="1">
      <alignment horizontal="center" vertical="center"/>
    </xf>
    <xf numFmtId="0" fontId="51" fillId="0" borderId="41" xfId="0" applyFont="1" applyBorder="1" applyAlignment="1">
      <alignment horizontal="center" vertical="center"/>
    </xf>
    <xf numFmtId="0" fontId="116" fillId="0" borderId="0" xfId="0" applyFont="1" applyBorder="1" applyAlignment="1">
      <alignment horizontal="right" vertical="top" wrapText="1"/>
    </xf>
    <xf numFmtId="0" fontId="114" fillId="0" borderId="0" xfId="0" applyFont="1" applyBorder="1" applyAlignment="1">
      <alignment horizontal="right" vertical="top" wrapText="1"/>
    </xf>
    <xf numFmtId="0" fontId="115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/>
    </xf>
    <xf numFmtId="0" fontId="42" fillId="0" borderId="44" xfId="0" applyFont="1" applyBorder="1" applyAlignment="1">
      <alignment horizontal="center" textRotation="255"/>
    </xf>
    <xf numFmtId="0" fontId="42" fillId="0" borderId="21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0" fillId="0" borderId="0" xfId="0" applyBorder="1" applyAlignment="1"/>
    <xf numFmtId="0" fontId="30" fillId="0" borderId="0" xfId="0" applyFont="1" applyAlignment="1">
      <alignment horizontal="center"/>
    </xf>
    <xf numFmtId="3" fontId="25" fillId="0" borderId="78" xfId="0" applyNumberFormat="1" applyFont="1" applyBorder="1" applyAlignment="1">
      <alignment horizontal="center" vertical="center"/>
    </xf>
    <xf numFmtId="0" fontId="25" fillId="0" borderId="91" xfId="0" applyFont="1" applyBorder="1" applyAlignment="1">
      <alignment horizontal="center" vertical="center"/>
    </xf>
    <xf numFmtId="0" fontId="25" fillId="0" borderId="109" xfId="0" applyFont="1" applyBorder="1" applyAlignment="1">
      <alignment horizontal="center" vertical="center"/>
    </xf>
    <xf numFmtId="0" fontId="61" fillId="0" borderId="22" xfId="0" applyFont="1" applyBorder="1" applyAlignment="1">
      <alignment horizontal="center" vertical="center"/>
    </xf>
    <xf numFmtId="0" fontId="65" fillId="0" borderId="24" xfId="0" applyFont="1" applyBorder="1" applyAlignment="1">
      <alignment horizontal="center"/>
    </xf>
    <xf numFmtId="0" fontId="65" fillId="0" borderId="134" xfId="0" applyFont="1" applyBorder="1" applyAlignment="1">
      <alignment horizontal="center"/>
    </xf>
    <xf numFmtId="3" fontId="65" fillId="0" borderId="120" xfId="0" applyNumberFormat="1" applyFont="1" applyBorder="1" applyAlignment="1">
      <alignment horizontal="center"/>
    </xf>
    <xf numFmtId="3" fontId="65" fillId="0" borderId="104" xfId="0" applyNumberFormat="1" applyFont="1" applyBorder="1" applyAlignment="1">
      <alignment horizontal="center"/>
    </xf>
    <xf numFmtId="0" fontId="79" fillId="0" borderId="120" xfId="0" applyFont="1" applyBorder="1" applyAlignment="1">
      <alignment horizontal="center"/>
    </xf>
    <xf numFmtId="0" fontId="79" fillId="0" borderId="104" xfId="0" applyFont="1" applyBorder="1" applyAlignment="1">
      <alignment horizontal="center"/>
    </xf>
    <xf numFmtId="0" fontId="79" fillId="0" borderId="111" xfId="0" applyFont="1" applyBorder="1" applyAlignment="1">
      <alignment horizontal="center" vertical="center" wrapText="1"/>
    </xf>
    <xf numFmtId="0" fontId="79" fillId="0" borderId="112" xfId="0" applyFont="1" applyBorder="1" applyAlignment="1">
      <alignment horizontal="center" vertical="center" wrapText="1"/>
    </xf>
    <xf numFmtId="0" fontId="79" fillId="0" borderId="126" xfId="0" applyFont="1" applyBorder="1" applyAlignment="1">
      <alignment horizontal="center" vertical="center" wrapText="1"/>
    </xf>
    <xf numFmtId="0" fontId="79" fillId="0" borderId="120" xfId="0" applyFont="1" applyBorder="1" applyAlignment="1">
      <alignment horizontal="center" vertical="center" wrapText="1"/>
    </xf>
    <xf numFmtId="0" fontId="79" fillId="0" borderId="104" xfId="0" applyFont="1" applyBorder="1" applyAlignment="1">
      <alignment horizontal="center" vertical="center" wrapText="1"/>
    </xf>
    <xf numFmtId="0" fontId="79" fillId="0" borderId="39" xfId="0" applyFont="1" applyBorder="1" applyAlignment="1">
      <alignment horizontal="center" vertical="center" wrapText="1"/>
    </xf>
    <xf numFmtId="0" fontId="79" fillId="0" borderId="81" xfId="0" applyFont="1" applyBorder="1" applyAlignment="1">
      <alignment horizontal="center" vertical="center" wrapText="1"/>
    </xf>
    <xf numFmtId="0" fontId="65" fillId="0" borderId="120" xfId="0" applyFont="1" applyBorder="1" applyAlignment="1">
      <alignment horizontal="center" vertical="center" wrapText="1"/>
    </xf>
    <xf numFmtId="0" fontId="65" fillId="0" borderId="104" xfId="0" applyFont="1" applyBorder="1" applyAlignment="1">
      <alignment horizontal="center" vertical="center" wrapText="1"/>
    </xf>
    <xf numFmtId="0" fontId="65" fillId="0" borderId="39" xfId="0" applyFont="1" applyBorder="1" applyAlignment="1">
      <alignment horizontal="center" vertical="center" wrapText="1"/>
    </xf>
    <xf numFmtId="0" fontId="65" fillId="0" borderId="81" xfId="0" applyFont="1" applyBorder="1" applyAlignment="1">
      <alignment horizontal="center" vertical="center" wrapText="1"/>
    </xf>
    <xf numFmtId="0" fontId="65" fillId="0" borderId="115" xfId="0" applyFont="1" applyBorder="1" applyAlignment="1">
      <alignment horizontal="center" vertical="center" wrapText="1"/>
    </xf>
    <xf numFmtId="3" fontId="65" fillId="0" borderId="99" xfId="0" applyNumberFormat="1" applyFont="1" applyBorder="1" applyAlignment="1">
      <alignment horizontal="center" vertical="center" wrapText="1"/>
    </xf>
    <xf numFmtId="3" fontId="65" fillId="0" borderId="120" xfId="0" applyNumberFormat="1" applyFont="1" applyBorder="1" applyAlignment="1">
      <alignment horizontal="center" vertical="center" wrapText="1"/>
    </xf>
    <xf numFmtId="3" fontId="65" fillId="0" borderId="39" xfId="0" applyNumberFormat="1" applyFont="1" applyBorder="1" applyAlignment="1">
      <alignment horizontal="center" vertical="center" wrapText="1"/>
    </xf>
    <xf numFmtId="3" fontId="65" fillId="0" borderId="79" xfId="0" applyNumberFormat="1" applyFont="1" applyBorder="1" applyAlignment="1">
      <alignment horizontal="center" vertical="center" wrapText="1"/>
    </xf>
    <xf numFmtId="3" fontId="65" fillId="0" borderId="110" xfId="0" applyNumberFormat="1" applyFont="1" applyBorder="1" applyAlignment="1">
      <alignment horizontal="center" vertical="center" wrapText="1"/>
    </xf>
    <xf numFmtId="0" fontId="78" fillId="0" borderId="80" xfId="0" applyFont="1" applyBorder="1" applyAlignment="1">
      <alignment horizontal="center" vertical="center" wrapText="1"/>
    </xf>
    <xf numFmtId="3" fontId="65" fillId="0" borderId="104" xfId="0" applyNumberFormat="1" applyFont="1" applyBorder="1" applyAlignment="1">
      <alignment horizontal="center" vertical="center" wrapText="1"/>
    </xf>
    <xf numFmtId="1" fontId="79" fillId="0" borderId="39" xfId="0" applyNumberFormat="1" applyFont="1" applyBorder="1" applyAlignment="1">
      <alignment horizontal="center" vertical="center" wrapText="1"/>
    </xf>
    <xf numFmtId="1" fontId="79" fillId="0" borderId="81" xfId="0" applyNumberFormat="1" applyFont="1" applyBorder="1" applyAlignment="1">
      <alignment horizontal="center" vertical="center" wrapText="1"/>
    </xf>
    <xf numFmtId="0" fontId="65" fillId="0" borderId="116" xfId="0" applyFont="1" applyBorder="1" applyAlignment="1">
      <alignment horizontal="center" vertical="center" wrapText="1"/>
    </xf>
    <xf numFmtId="0" fontId="65" fillId="0" borderId="122" xfId="0" applyFont="1" applyBorder="1" applyAlignment="1">
      <alignment horizontal="center" vertical="center" wrapText="1"/>
    </xf>
    <xf numFmtId="0" fontId="78" fillId="0" borderId="123" xfId="0" applyFont="1" applyBorder="1" applyAlignment="1">
      <alignment horizontal="center" vertical="center" wrapText="1"/>
    </xf>
    <xf numFmtId="3" fontId="65" fillId="0" borderId="117" xfId="0" applyNumberFormat="1" applyFont="1" applyBorder="1" applyAlignment="1">
      <alignment horizontal="center"/>
    </xf>
    <xf numFmtId="3" fontId="65" fillId="0" borderId="88" xfId="0" applyNumberFormat="1" applyFont="1" applyBorder="1" applyAlignment="1">
      <alignment horizontal="center"/>
    </xf>
    <xf numFmtId="3" fontId="65" fillId="0" borderId="117" xfId="0" applyNumberFormat="1" applyFont="1" applyBorder="1" applyAlignment="1">
      <alignment horizontal="center" vertical="center" wrapText="1"/>
    </xf>
    <xf numFmtId="3" fontId="65" fillId="0" borderId="27" xfId="0" applyNumberFormat="1" applyFont="1" applyBorder="1" applyAlignment="1">
      <alignment horizontal="center" vertical="center" wrapText="1"/>
    </xf>
    <xf numFmtId="3" fontId="65" fillId="0" borderId="87" xfId="0" applyNumberFormat="1" applyFont="1" applyBorder="1" applyAlignment="1">
      <alignment horizontal="center" vertical="center" wrapText="1"/>
    </xf>
    <xf numFmtId="3" fontId="65" fillId="0" borderId="12" xfId="0" applyNumberFormat="1" applyFont="1" applyBorder="1" applyAlignment="1">
      <alignment horizontal="center" vertical="center" wrapText="1"/>
    </xf>
    <xf numFmtId="0" fontId="65" fillId="0" borderId="99" xfId="0" applyFont="1" applyBorder="1" applyAlignment="1">
      <alignment horizontal="center" vertical="center" wrapText="1"/>
    </xf>
    <xf numFmtId="0" fontId="65" fillId="0" borderId="22" xfId="0" applyFont="1" applyBorder="1" applyAlignment="1">
      <alignment horizontal="center" vertical="center" wrapText="1"/>
    </xf>
    <xf numFmtId="0" fontId="65" fillId="0" borderId="100" xfId="0" applyFont="1" applyBorder="1" applyAlignment="1">
      <alignment horizontal="center" vertical="center" wrapText="1"/>
    </xf>
    <xf numFmtId="3" fontId="65" fillId="0" borderId="88" xfId="0" applyNumberFormat="1" applyFont="1" applyBorder="1" applyAlignment="1">
      <alignment horizontal="center" vertical="center" wrapText="1"/>
    </xf>
    <xf numFmtId="3" fontId="65" fillId="0" borderId="26" xfId="0" applyNumberFormat="1" applyFont="1" applyBorder="1" applyAlignment="1">
      <alignment horizontal="center" vertical="center" wrapText="1"/>
    </xf>
    <xf numFmtId="3" fontId="65" fillId="0" borderId="37" xfId="0" applyNumberFormat="1" applyFont="1" applyBorder="1" applyAlignment="1">
      <alignment horizontal="center"/>
    </xf>
    <xf numFmtId="0" fontId="78" fillId="0" borderId="14" xfId="0" applyFont="1" applyBorder="1" applyAlignment="1">
      <alignment horizontal="center"/>
    </xf>
    <xf numFmtId="0" fontId="78" fillId="0" borderId="0" xfId="0" applyFont="1" applyBorder="1" applyAlignment="1">
      <alignment horizontal="center"/>
    </xf>
    <xf numFmtId="0" fontId="78" fillId="0" borderId="51" xfId="0" applyFont="1" applyBorder="1" applyAlignment="1">
      <alignment horizontal="center"/>
    </xf>
    <xf numFmtId="3" fontId="65" fillId="0" borderId="23" xfId="0" applyNumberFormat="1" applyFont="1" applyBorder="1" applyAlignment="1">
      <alignment horizontal="center" vertical="center" wrapText="1"/>
    </xf>
    <xf numFmtId="3" fontId="65" fillId="0" borderId="44" xfId="0" applyNumberFormat="1" applyFont="1" applyBorder="1" applyAlignment="1">
      <alignment horizontal="center" vertical="center" wrapText="1"/>
    </xf>
    <xf numFmtId="3" fontId="65" fillId="0" borderId="37" xfId="0" applyNumberFormat="1" applyFont="1" applyBorder="1" applyAlignment="1">
      <alignment horizontal="center" vertical="center" wrapText="1"/>
    </xf>
    <xf numFmtId="0" fontId="65" fillId="0" borderId="0" xfId="0" applyFont="1" applyBorder="1" applyAlignment="1">
      <alignment horizontal="right"/>
    </xf>
    <xf numFmtId="3" fontId="142" fillId="0" borderId="0" xfId="0" applyNumberFormat="1" applyFont="1" applyBorder="1" applyAlignment="1">
      <alignment horizontal="right"/>
    </xf>
    <xf numFmtId="3" fontId="65" fillId="0" borderId="131" xfId="0" applyNumberFormat="1" applyFont="1" applyBorder="1" applyAlignment="1">
      <alignment horizontal="center"/>
    </xf>
    <xf numFmtId="0" fontId="78" fillId="0" borderId="116" xfId="0" applyFont="1" applyBorder="1" applyAlignment="1">
      <alignment horizontal="center" vertical="center" textRotation="255"/>
    </xf>
    <xf numFmtId="0" fontId="78" fillId="0" borderId="122" xfId="0" applyFont="1" applyBorder="1" applyAlignment="1">
      <alignment horizontal="center" vertical="center" textRotation="255"/>
    </xf>
    <xf numFmtId="0" fontId="78" fillId="0" borderId="93" xfId="0" applyFont="1" applyBorder="1" applyAlignment="1">
      <alignment horizontal="center" vertical="center" textRotation="255"/>
    </xf>
    <xf numFmtId="0" fontId="78" fillId="0" borderId="135" xfId="0" applyFont="1" applyBorder="1" applyAlignment="1">
      <alignment horizontal="center" vertical="center" textRotation="255"/>
    </xf>
    <xf numFmtId="3" fontId="65" fillId="0" borderId="118" xfId="0" applyNumberFormat="1" applyFont="1" applyBorder="1" applyAlignment="1">
      <alignment horizontal="center" vertical="center" wrapText="1"/>
    </xf>
    <xf numFmtId="0" fontId="75" fillId="0" borderId="119" xfId="0" applyFont="1" applyBorder="1" applyAlignment="1">
      <alignment horizontal="center" vertical="center" wrapText="1"/>
    </xf>
    <xf numFmtId="0" fontId="75" fillId="0" borderId="83" xfId="0" applyFont="1" applyBorder="1" applyAlignment="1">
      <alignment horizontal="center" vertical="center" wrapText="1"/>
    </xf>
    <xf numFmtId="0" fontId="75" fillId="0" borderId="85" xfId="0" applyFont="1" applyBorder="1" applyAlignment="1">
      <alignment horizontal="center" vertical="center" wrapText="1"/>
    </xf>
    <xf numFmtId="3" fontId="65" fillId="0" borderId="132" xfId="0" applyNumberFormat="1" applyFont="1" applyBorder="1" applyAlignment="1">
      <alignment horizontal="center"/>
    </xf>
    <xf numFmtId="0" fontId="65" fillId="0" borderId="121" xfId="0" applyFont="1" applyBorder="1" applyAlignment="1">
      <alignment horizontal="center" vertical="center" wrapText="1"/>
    </xf>
    <xf numFmtId="0" fontId="166" fillId="0" borderId="0" xfId="0" applyFont="1" applyAlignment="1">
      <alignment horizontal="center"/>
    </xf>
    <xf numFmtId="0" fontId="167" fillId="0" borderId="0" xfId="0" applyFont="1" applyAlignment="1">
      <alignment horizontal="right"/>
    </xf>
    <xf numFmtId="0" fontId="65" fillId="0" borderId="129" xfId="0" applyFont="1" applyBorder="1" applyAlignment="1">
      <alignment horizontal="center" vertical="center" wrapText="1"/>
    </xf>
    <xf numFmtId="0" fontId="65" fillId="0" borderId="60" xfId="0" applyFont="1" applyBorder="1" applyAlignment="1">
      <alignment horizontal="center" vertical="center" wrapText="1"/>
    </xf>
    <xf numFmtId="0" fontId="65" fillId="0" borderId="72" xfId="0" applyFont="1" applyBorder="1" applyAlignment="1">
      <alignment horizontal="center" vertical="center" wrapText="1"/>
    </xf>
    <xf numFmtId="0" fontId="65" fillId="0" borderId="74" xfId="0" applyFont="1" applyBorder="1" applyAlignment="1">
      <alignment horizontal="center" vertical="center" wrapText="1"/>
    </xf>
    <xf numFmtId="3" fontId="65" fillId="0" borderId="129" xfId="0" applyNumberFormat="1" applyFont="1" applyBorder="1" applyAlignment="1">
      <alignment horizontal="center" vertical="center" wrapText="1"/>
    </xf>
    <xf numFmtId="3" fontId="65" fillId="0" borderId="60" xfId="0" applyNumberFormat="1" applyFont="1" applyBorder="1" applyAlignment="1">
      <alignment horizontal="center" vertical="center" wrapText="1"/>
    </xf>
    <xf numFmtId="3" fontId="65" fillId="0" borderId="72" xfId="0" applyNumberFormat="1" applyFont="1" applyBorder="1" applyAlignment="1">
      <alignment horizontal="center" vertical="center" wrapText="1"/>
    </xf>
    <xf numFmtId="3" fontId="65" fillId="0" borderId="74" xfId="0" applyNumberFormat="1" applyFont="1" applyBorder="1" applyAlignment="1">
      <alignment horizontal="center" vertical="center" wrapText="1"/>
    </xf>
    <xf numFmtId="0" fontId="79" fillId="0" borderId="129" xfId="0" applyFont="1" applyBorder="1" applyAlignment="1">
      <alignment horizontal="center" vertical="center" wrapText="1"/>
    </xf>
    <xf numFmtId="0" fontId="79" fillId="0" borderId="60" xfId="0" applyFont="1" applyBorder="1" applyAlignment="1">
      <alignment horizontal="center" vertical="center" wrapText="1"/>
    </xf>
    <xf numFmtId="0" fontId="79" fillId="0" borderId="72" xfId="0" applyFont="1" applyBorder="1" applyAlignment="1">
      <alignment horizontal="center" vertical="center" wrapText="1"/>
    </xf>
    <xf numFmtId="0" fontId="79" fillId="0" borderId="74" xfId="0" applyFont="1" applyBorder="1" applyAlignment="1">
      <alignment horizontal="center" vertical="center" wrapText="1"/>
    </xf>
    <xf numFmtId="0" fontId="65" fillId="0" borderId="127" xfId="0" applyFont="1" applyBorder="1" applyAlignment="1">
      <alignment horizontal="center" vertical="center" wrapText="1"/>
    </xf>
    <xf numFmtId="0" fontId="65" fillId="0" borderId="128" xfId="0" applyFont="1" applyBorder="1" applyAlignment="1">
      <alignment horizontal="center" vertical="center" wrapText="1"/>
    </xf>
    <xf numFmtId="0" fontId="79" fillId="0" borderId="39" xfId="0" applyFont="1" applyBorder="1" applyAlignment="1">
      <alignment horizontal="center"/>
    </xf>
    <xf numFmtId="0" fontId="79" fillId="0" borderId="81" xfId="0" applyFont="1" applyBorder="1" applyAlignment="1">
      <alignment horizontal="center"/>
    </xf>
    <xf numFmtId="3" fontId="65" fillId="0" borderId="89" xfId="0" applyNumberFormat="1" applyFont="1" applyBorder="1" applyAlignment="1">
      <alignment horizontal="center"/>
    </xf>
    <xf numFmtId="3" fontId="65" fillId="0" borderId="113" xfId="0" applyNumberFormat="1" applyFont="1" applyBorder="1" applyAlignment="1">
      <alignment horizontal="center"/>
    </xf>
    <xf numFmtId="3" fontId="65" fillId="0" borderId="39" xfId="0" applyNumberFormat="1" applyFont="1" applyBorder="1" applyAlignment="1">
      <alignment horizontal="center"/>
    </xf>
    <xf numFmtId="3" fontId="65" fillId="0" borderId="81" xfId="0" applyNumberFormat="1" applyFont="1" applyBorder="1" applyAlignment="1">
      <alignment horizontal="center"/>
    </xf>
    <xf numFmtId="0" fontId="65" fillId="0" borderId="73" xfId="0" applyFont="1" applyBorder="1" applyAlignment="1">
      <alignment horizontal="right"/>
    </xf>
    <xf numFmtId="0" fontId="78" fillId="0" borderId="23" xfId="0" applyFont="1" applyBorder="1" applyAlignment="1">
      <alignment horizontal="center" vertical="center" textRotation="255"/>
    </xf>
    <xf numFmtId="0" fontId="78" fillId="0" borderId="24" xfId="0" applyFont="1" applyBorder="1" applyAlignment="1">
      <alignment horizontal="center" vertical="center" textRotation="255"/>
    </xf>
    <xf numFmtId="0" fontId="78" fillId="0" borderId="20" xfId="0" applyFont="1" applyBorder="1" applyAlignment="1">
      <alignment horizontal="center" vertical="center" textRotation="255"/>
    </xf>
    <xf numFmtId="0" fontId="78" fillId="0" borderId="72" xfId="0" applyFont="1" applyBorder="1" applyAlignment="1">
      <alignment horizontal="center" vertical="center" textRotation="255"/>
    </xf>
    <xf numFmtId="3" fontId="65" fillId="0" borderId="90" xfId="0" applyNumberFormat="1" applyFont="1" applyBorder="1" applyAlignment="1">
      <alignment horizontal="center"/>
    </xf>
    <xf numFmtId="0" fontId="61" fillId="0" borderId="0" xfId="74" applyFont="1" applyBorder="1" applyAlignment="1">
      <alignment horizontal="center"/>
    </xf>
    <xf numFmtId="3" fontId="112" fillId="0" borderId="78" xfId="0" applyNumberFormat="1" applyFont="1" applyBorder="1" applyAlignment="1">
      <alignment horizontal="center" vertical="center"/>
    </xf>
    <xf numFmtId="0" fontId="61" fillId="0" borderId="23" xfId="0" applyFont="1" applyBorder="1" applyAlignment="1">
      <alignment horizontal="center" vertical="center"/>
    </xf>
    <xf numFmtId="0" fontId="61" fillId="0" borderId="41" xfId="0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3" fontId="70" fillId="0" borderId="47" xfId="0" applyNumberFormat="1" applyFont="1" applyBorder="1" applyAlignment="1">
      <alignment horizontal="center" vertical="center"/>
    </xf>
    <xf numFmtId="3" fontId="70" fillId="0" borderId="85" xfId="0" applyNumberFormat="1" applyFont="1" applyBorder="1" applyAlignment="1">
      <alignment horizontal="center" vertical="center"/>
    </xf>
    <xf numFmtId="0" fontId="57" fillId="0" borderId="91" xfId="0" applyFont="1" applyBorder="1" applyAlignment="1">
      <alignment horizontal="center" vertical="center"/>
    </xf>
    <xf numFmtId="0" fontId="57" fillId="0" borderId="109" xfId="0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38" fillId="0" borderId="0" xfId="0" applyNumberFormat="1" applyFont="1" applyBorder="1" applyAlignment="1">
      <alignment horizontal="right"/>
    </xf>
    <xf numFmtId="0" fontId="28" fillId="0" borderId="27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/>
    </xf>
    <xf numFmtId="0" fontId="51" fillId="0" borderId="0" xfId="0" applyFont="1" applyBorder="1" applyAlignment="1">
      <alignment horizontal="center"/>
    </xf>
    <xf numFmtId="0" fontId="20" fillId="0" borderId="107" xfId="0" applyFont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44" fillId="0" borderId="0" xfId="0" applyFont="1" applyAlignment="1">
      <alignment horizontal="right" vertical="center"/>
    </xf>
    <xf numFmtId="0" fontId="129" fillId="0" borderId="0" xfId="0" applyFont="1" applyAlignment="1">
      <alignment horizontal="right" vertical="center"/>
    </xf>
    <xf numFmtId="0" fontId="42" fillId="0" borderId="12" xfId="0" applyFont="1" applyBorder="1" applyAlignment="1">
      <alignment horizontal="center" textRotation="255"/>
    </xf>
    <xf numFmtId="0" fontId="47" fillId="0" borderId="12" xfId="0" applyFont="1" applyBorder="1" applyAlignment="1">
      <alignment horizontal="center"/>
    </xf>
    <xf numFmtId="0" fontId="47" fillId="0" borderId="26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0" borderId="97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97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 wrapText="1"/>
    </xf>
    <xf numFmtId="0" fontId="20" fillId="0" borderId="22" xfId="77" applyFont="1" applyBorder="1" applyAlignment="1">
      <alignment horizontal="center"/>
    </xf>
    <xf numFmtId="0" fontId="51" fillId="0" borderId="23" xfId="77" applyFont="1" applyBorder="1" applyAlignment="1">
      <alignment horizontal="center" vertical="center"/>
    </xf>
    <xf numFmtId="0" fontId="51" fillId="0" borderId="41" xfId="77" applyFont="1" applyBorder="1" applyAlignment="1">
      <alignment horizontal="center" vertical="center"/>
    </xf>
    <xf numFmtId="0" fontId="51" fillId="0" borderId="23" xfId="77" applyFont="1" applyBorder="1" applyAlignment="1">
      <alignment horizontal="center" vertical="center" wrapText="1"/>
    </xf>
    <xf numFmtId="0" fontId="51" fillId="0" borderId="41" xfId="77" applyFont="1" applyBorder="1" applyAlignment="1">
      <alignment horizontal="center" vertical="center" wrapText="1"/>
    </xf>
    <xf numFmtId="0" fontId="38" fillId="0" borderId="0" xfId="77" applyFont="1" applyAlignment="1">
      <alignment horizontal="right"/>
    </xf>
    <xf numFmtId="0" fontId="51" fillId="0" borderId="0" xfId="77" applyFont="1" applyAlignment="1">
      <alignment horizontal="center"/>
    </xf>
    <xf numFmtId="0" fontId="51" fillId="0" borderId="73" xfId="77" applyFont="1" applyBorder="1" applyAlignment="1">
      <alignment horizontal="right"/>
    </xf>
    <xf numFmtId="0" fontId="51" fillId="0" borderId="22" xfId="77" applyFont="1" applyBorder="1" applyAlignment="1">
      <alignment horizontal="center"/>
    </xf>
    <xf numFmtId="0" fontId="51" fillId="0" borderId="38" xfId="77" applyFont="1" applyBorder="1" applyAlignment="1">
      <alignment horizontal="center" vertical="center"/>
    </xf>
    <xf numFmtId="0" fontId="51" fillId="0" borderId="72" xfId="77" applyFont="1" applyBorder="1" applyAlignment="1">
      <alignment horizontal="center" vertical="center"/>
    </xf>
    <xf numFmtId="0" fontId="169" fillId="0" borderId="81" xfId="72" applyFont="1" applyBorder="1" applyAlignment="1">
      <alignment horizontal="center" wrapText="1"/>
    </xf>
    <xf numFmtId="0" fontId="169" fillId="0" borderId="22" xfId="72" applyFont="1" applyBorder="1" applyAlignment="1">
      <alignment horizontal="center" wrapText="1"/>
    </xf>
    <xf numFmtId="0" fontId="169" fillId="0" borderId="0" xfId="72" applyFont="1" applyAlignment="1">
      <alignment horizontal="right"/>
    </xf>
    <xf numFmtId="0" fontId="168" fillId="0" borderId="0" xfId="0" applyFont="1" applyBorder="1" applyAlignment="1">
      <alignment horizontal="right"/>
    </xf>
    <xf numFmtId="0" fontId="169" fillId="0" borderId="0" xfId="0" applyFont="1" applyAlignment="1">
      <alignment horizontal="center"/>
    </xf>
    <xf numFmtId="0" fontId="169" fillId="0" borderId="0" xfId="72" applyFont="1" applyAlignment="1">
      <alignment horizontal="center"/>
    </xf>
    <xf numFmtId="0" fontId="51" fillId="0" borderId="22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  <xf numFmtId="0" fontId="25" fillId="0" borderId="27" xfId="0" applyFont="1" applyBorder="1" applyAlignment="1">
      <alignment horizontal="center" vertical="center" wrapText="1"/>
    </xf>
    <xf numFmtId="165" fontId="28" fillId="0" borderId="27" xfId="0" applyNumberFormat="1" applyFont="1" applyBorder="1" applyAlignment="1">
      <alignment horizontal="center" vertical="center"/>
    </xf>
    <xf numFmtId="166" fontId="84" fillId="24" borderId="27" xfId="0" applyNumberFormat="1" applyFont="1" applyFill="1" applyBorder="1" applyAlignment="1">
      <alignment horizontal="right" vertical="center"/>
    </xf>
    <xf numFmtId="166" fontId="84" fillId="0" borderId="27" xfId="0" applyNumberFormat="1" applyFont="1" applyBorder="1" applyAlignment="1">
      <alignment horizontal="right"/>
    </xf>
    <xf numFmtId="0" fontId="84" fillId="0" borderId="27" xfId="0" applyFont="1" applyBorder="1" applyAlignment="1">
      <alignment horizontal="right"/>
    </xf>
    <xf numFmtId="164" fontId="84" fillId="0" borderId="27" xfId="0" applyNumberFormat="1" applyFont="1" applyBorder="1" applyAlignment="1">
      <alignment horizontal="right"/>
    </xf>
    <xf numFmtId="0" fontId="84" fillId="0" borderId="27" xfId="0" applyFont="1" applyBorder="1" applyAlignment="1">
      <alignment horizontal="right" vertic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R58"/>
  <sheetViews>
    <sheetView zoomScale="120" workbookViewId="0">
      <selection sqref="A1:E1"/>
    </sheetView>
  </sheetViews>
  <sheetFormatPr defaultColWidth="9.140625" defaultRowHeight="11.25" x14ac:dyDescent="0.2"/>
  <cols>
    <col min="1" max="1" width="3.85546875" style="78" customWidth="1"/>
    <col min="2" max="2" width="40.28515625" style="78" bestFit="1" customWidth="1"/>
    <col min="3" max="3" width="13.42578125" style="79" customWidth="1"/>
    <col min="4" max="4" width="41.140625" style="79" bestFit="1" customWidth="1"/>
    <col min="5" max="5" width="14" style="79" customWidth="1"/>
    <col min="6" max="8" width="0" style="78" hidden="1" customWidth="1"/>
    <col min="9" max="18" width="9.140625" style="78"/>
    <col min="19" max="16384" width="9.140625" style="5"/>
  </cols>
  <sheetData>
    <row r="1" spans="1:18" ht="12.75" customHeight="1" x14ac:dyDescent="0.2">
      <c r="A1" s="1309" t="s">
        <v>1153</v>
      </c>
      <c r="B1" s="1309"/>
      <c r="C1" s="1309"/>
      <c r="D1" s="1309"/>
      <c r="E1" s="1309"/>
    </row>
    <row r="2" spans="1:18" ht="20.25" x14ac:dyDescent="0.3">
      <c r="B2" s="350"/>
      <c r="E2" s="80"/>
    </row>
    <row r="3" spans="1:18" s="59" customFormat="1" x14ac:dyDescent="0.2">
      <c r="A3" s="81"/>
      <c r="B3" s="1310" t="s">
        <v>51</v>
      </c>
      <c r="C3" s="1310"/>
      <c r="D3" s="1310"/>
      <c r="E3" s="1310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</row>
    <row r="4" spans="1:18" s="59" customFormat="1" x14ac:dyDescent="0.2">
      <c r="A4" s="81"/>
      <c r="B4" s="1312" t="s">
        <v>782</v>
      </c>
      <c r="C4" s="1312"/>
      <c r="D4" s="1312"/>
      <c r="E4" s="1312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</row>
    <row r="5" spans="1:18" s="59" customFormat="1" x14ac:dyDescent="0.2">
      <c r="A5" s="81"/>
      <c r="B5" s="1311" t="s">
        <v>217</v>
      </c>
      <c r="C5" s="1311"/>
      <c r="D5" s="1311"/>
      <c r="E5" s="131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</row>
    <row r="6" spans="1:18" s="59" customFormat="1" ht="12.75" customHeight="1" x14ac:dyDescent="0.2">
      <c r="A6" s="1313" t="s">
        <v>53</v>
      </c>
      <c r="B6" s="1314" t="s">
        <v>54</v>
      </c>
      <c r="C6" s="1317" t="s">
        <v>55</v>
      </c>
      <c r="D6" s="1315" t="s">
        <v>56</v>
      </c>
      <c r="E6" s="1319" t="s">
        <v>57</v>
      </c>
      <c r="F6" s="81"/>
      <c r="G6" s="81"/>
      <c r="H6" s="81"/>
      <c r="I6" s="81"/>
      <c r="J6" s="81"/>
      <c r="K6" s="81"/>
      <c r="L6" s="81"/>
    </row>
    <row r="7" spans="1:18" s="59" customFormat="1" ht="12.75" customHeight="1" x14ac:dyDescent="0.2">
      <c r="A7" s="1313"/>
      <c r="B7" s="1314"/>
      <c r="C7" s="1318"/>
      <c r="D7" s="1316"/>
      <c r="E7" s="1320"/>
      <c r="F7" s="81"/>
      <c r="G7" s="81"/>
      <c r="H7" s="81"/>
      <c r="I7" s="81"/>
      <c r="J7" s="81"/>
      <c r="K7" s="81"/>
      <c r="L7" s="81"/>
    </row>
    <row r="8" spans="1:18" s="60" customFormat="1" ht="36.6" customHeight="1" x14ac:dyDescent="0.2">
      <c r="A8" s="1313"/>
      <c r="B8" s="82" t="s">
        <v>58</v>
      </c>
      <c r="C8" s="83" t="s">
        <v>61</v>
      </c>
      <c r="D8" s="84" t="s">
        <v>62</v>
      </c>
      <c r="E8" s="66" t="s">
        <v>61</v>
      </c>
      <c r="F8" s="106"/>
      <c r="G8" s="106"/>
      <c r="H8" s="106"/>
      <c r="I8" s="106"/>
      <c r="J8" s="106"/>
      <c r="K8" s="106"/>
      <c r="L8" s="106"/>
    </row>
    <row r="9" spans="1:18" ht="11.45" customHeight="1" x14ac:dyDescent="0.2">
      <c r="A9" s="813">
        <v>1</v>
      </c>
      <c r="B9" s="86" t="s">
        <v>22</v>
      </c>
      <c r="C9" s="87"/>
      <c r="D9" s="69" t="s">
        <v>23</v>
      </c>
      <c r="E9" s="193"/>
      <c r="F9" s="100"/>
      <c r="M9" s="5"/>
      <c r="N9" s="5"/>
      <c r="O9" s="5"/>
      <c r="P9" s="5"/>
      <c r="Q9" s="5"/>
      <c r="R9" s="5"/>
    </row>
    <row r="10" spans="1:18" x14ac:dyDescent="0.2">
      <c r="A10" s="814">
        <f t="shared" ref="A10:A56" si="0">A9+1</f>
        <v>2</v>
      </c>
      <c r="B10" s="88" t="s">
        <v>148</v>
      </c>
      <c r="C10" s="135"/>
      <c r="D10" s="220" t="s">
        <v>166</v>
      </c>
      <c r="E10" s="338">
        <f>'pü.mérleg Önkorm.'!E10+'pü.mérleg Hivatal'!F12+'püm. GAMESZ. '!E12+püm.Brunszvik!E12+'püm Festetics'!E12+'püm-TASZII.'!E12</f>
        <v>918113</v>
      </c>
      <c r="F10" s="90" t="e">
        <f>'pü.mérleg Önkorm.'!#REF!+'pü.mérleg Hivatal'!#REF!+'püm. GAMESZ. '!#REF!+püm.Brunszvik!#REF!+'püm-TASZII.'!#REF!</f>
        <v>#REF!</v>
      </c>
      <c r="G10" s="79" t="e">
        <f>'pü.mérleg Önkorm.'!#REF!+'pü.mérleg Hivatal'!#REF!+'püm. GAMESZ. '!#REF!++'püm-TASZII.'!#REF!+püm.Brunszvik!#REF!</f>
        <v>#REF!</v>
      </c>
      <c r="H10" s="79" t="e">
        <f>'pü.mérleg Önkorm.'!#REF!+'pü.mérleg Hivatal'!#REF!+'püm. GAMESZ. '!#REF!+püm.Brunszvik!#REF!+'püm-TASZII.'!#REF!</f>
        <v>#REF!</v>
      </c>
      <c r="J10" s="79"/>
      <c r="M10" s="5"/>
      <c r="N10" s="5"/>
      <c r="O10" s="5"/>
      <c r="P10" s="5"/>
      <c r="Q10" s="5"/>
      <c r="R10" s="5"/>
    </row>
    <row r="11" spans="1:18" x14ac:dyDescent="0.2">
      <c r="A11" s="814">
        <f t="shared" si="0"/>
        <v>3</v>
      </c>
      <c r="B11" s="88" t="s">
        <v>143</v>
      </c>
      <c r="C11" s="137">
        <f>'tám, végl. pe.átv  '!C11+'tám, végl. pe.átv  '!C19+'tám, végl. pe.átv  '!C20</f>
        <v>560236</v>
      </c>
      <c r="D11" s="312" t="s">
        <v>167</v>
      </c>
      <c r="E11" s="338">
        <f>'pü.mérleg Önkorm.'!E11+'pü.mérleg Hivatal'!F13+'püm. GAMESZ. '!E13+püm.Brunszvik!E13+'püm Festetics'!E13+'püm-TASZII.'!E13</f>
        <v>129417</v>
      </c>
      <c r="F11" s="79" t="e">
        <f>'pü.mérleg Önkorm.'!#REF!+'pü.mérleg Hivatal'!#REF!+'püm. GAMESZ. '!#REF!+püm.Brunszvik!#REF!+'püm-TASZII.'!#REF!</f>
        <v>#REF!</v>
      </c>
      <c r="G11" s="79" t="e">
        <f>'pü.mérleg Önkorm.'!#REF!+'pü.mérleg Hivatal'!#REF!+'püm. GAMESZ. '!#REF!+püm.Brunszvik!#REF!+'püm-TASZII.'!#REF!</f>
        <v>#REF!</v>
      </c>
      <c r="H11" s="79" t="e">
        <f>'pü.mérleg Önkorm.'!#REF!+'pü.mérleg Hivatal'!#REF!+'püm. GAMESZ. '!#REF!+püm.Brunszvik!#REF!+'püm-TASZII.'!#REF!</f>
        <v>#REF!</v>
      </c>
      <c r="J11" s="79"/>
      <c r="M11" s="5"/>
      <c r="N11" s="5"/>
      <c r="O11" s="5"/>
      <c r="P11" s="5"/>
      <c r="Q11" s="5"/>
      <c r="R11" s="5"/>
    </row>
    <row r="12" spans="1:18" x14ac:dyDescent="0.2">
      <c r="A12" s="814">
        <f t="shared" si="0"/>
        <v>4</v>
      </c>
      <c r="B12" s="88" t="s">
        <v>141</v>
      </c>
      <c r="C12" s="137">
        <f>'pü.mérleg Önkorm.'!C12</f>
        <v>0</v>
      </c>
      <c r="D12" s="220" t="s">
        <v>168</v>
      </c>
      <c r="E12" s="338">
        <f>'pü.mérleg Önkorm.'!E12+'pü.mérleg Hivatal'!F14+'püm. GAMESZ. '!E14+püm.Brunszvik!E14+'püm Festetics'!E14+'püm-TASZII.'!E14</f>
        <v>1289592</v>
      </c>
      <c r="F12" s="79" t="e">
        <f>'pü.mérleg Önkorm.'!#REF!+'pü.mérleg Hivatal'!#REF!+'püm. GAMESZ. '!#REF!+püm.Brunszvik!#REF!+'püm-TASZII.'!#REF!</f>
        <v>#REF!</v>
      </c>
      <c r="G12" s="79" t="e">
        <f>'pü.mérleg Önkorm.'!#REF!+'pü.mérleg Hivatal'!#REF!+'püm. GAMESZ. '!#REF!+püm.Brunszvik!#REF!+'püm-TASZII.'!#REF!</f>
        <v>#REF!</v>
      </c>
      <c r="H12" s="79" t="e">
        <f>'pü.mérleg Önkorm.'!#REF!+'pü.mérleg Hivatal'!#REF!+'püm. GAMESZ. '!#REF!+püm.Brunszvik!#REF!+'püm-TASZII.'!#REF!</f>
        <v>#REF!</v>
      </c>
      <c r="J12" s="79"/>
      <c r="M12" s="5"/>
      <c r="N12" s="5"/>
      <c r="O12" s="5"/>
      <c r="P12" s="5"/>
      <c r="Q12" s="5"/>
      <c r="R12" s="5"/>
    </row>
    <row r="13" spans="1:18" ht="12" customHeight="1" x14ac:dyDescent="0.2">
      <c r="A13" s="814">
        <f t="shared" si="0"/>
        <v>5</v>
      </c>
      <c r="B13" s="234" t="s">
        <v>774</v>
      </c>
      <c r="C13" s="137">
        <f>'tám, végl. pe.átv  '!C35+'tám, végl. pe.átv  '!C45+'tám, végl. pe.átv  '!C51+'tám, végl. pe.átv  '!C70+'tám, végl. pe.átv  '!C58</f>
        <v>55916</v>
      </c>
      <c r="D13" s="220"/>
      <c r="E13" s="338"/>
      <c r="F13" s="100"/>
      <c r="K13" s="100"/>
      <c r="M13" s="5"/>
      <c r="N13" s="5"/>
      <c r="O13" s="5"/>
      <c r="P13" s="5"/>
      <c r="Q13" s="5"/>
      <c r="R13" s="5"/>
    </row>
    <row r="14" spans="1:18" x14ac:dyDescent="0.2">
      <c r="A14" s="814">
        <f t="shared" si="0"/>
        <v>6</v>
      </c>
      <c r="B14" s="88" t="s">
        <v>576</v>
      </c>
      <c r="C14" s="139"/>
      <c r="D14" s="220" t="s">
        <v>169</v>
      </c>
      <c r="E14" s="210">
        <f>'pü.mérleg Önkorm.'!E14+'pü.mérleg Hivatal'!F16</f>
        <v>16309</v>
      </c>
      <c r="F14" s="79" t="e">
        <f>'pü.mérleg Önkorm.'!#REF!+'pü.mérleg Hivatal'!#REF!</f>
        <v>#REF!</v>
      </c>
      <c r="G14" s="79" t="e">
        <f>'pü.mérleg Önkorm.'!#REF!+'pü.mérleg Hivatal'!#REF!</f>
        <v>#REF!</v>
      </c>
      <c r="H14" s="79" t="e">
        <f>'pü.mérleg Önkorm.'!#REF!+'pü.mérleg Hivatal'!#REF!</f>
        <v>#REF!</v>
      </c>
      <c r="M14" s="5"/>
      <c r="N14" s="5"/>
      <c r="O14" s="5"/>
      <c r="P14" s="5"/>
      <c r="Q14" s="5"/>
      <c r="R14" s="5"/>
    </row>
    <row r="15" spans="1:18" x14ac:dyDescent="0.2">
      <c r="A15" s="814">
        <f t="shared" si="0"/>
        <v>7</v>
      </c>
      <c r="B15" s="88" t="s">
        <v>575</v>
      </c>
      <c r="C15" s="137">
        <f>'pü.mérleg Önkorm.'!C15</f>
        <v>0</v>
      </c>
      <c r="D15" s="220"/>
      <c r="E15" s="210"/>
      <c r="F15" s="79"/>
      <c r="G15" s="79"/>
      <c r="H15" s="79"/>
      <c r="M15" s="5"/>
      <c r="N15" s="5"/>
      <c r="O15" s="5"/>
      <c r="P15" s="5"/>
      <c r="Q15" s="5"/>
      <c r="R15" s="5"/>
    </row>
    <row r="16" spans="1:18" x14ac:dyDescent="0.2">
      <c r="A16" s="814">
        <f t="shared" si="0"/>
        <v>8</v>
      </c>
      <c r="B16" s="380" t="s">
        <v>775</v>
      </c>
      <c r="C16" s="137">
        <f>'pü.mérleg Önkorm.'!C16+'pü.mérleg Hivatal'!D16+'püm. GAMESZ. '!C16+püm.Brunszvik!C16+'püm Festetics'!C16+'püm-TASZII.'!C16</f>
        <v>119158</v>
      </c>
      <c r="D16" s="220" t="s">
        <v>170</v>
      </c>
      <c r="E16" s="338"/>
      <c r="F16" s="100"/>
      <c r="M16" s="5"/>
      <c r="N16" s="5"/>
      <c r="O16" s="5"/>
      <c r="P16" s="5"/>
      <c r="Q16" s="5"/>
      <c r="R16" s="5"/>
    </row>
    <row r="17" spans="1:18" x14ac:dyDescent="0.2">
      <c r="A17" s="814">
        <f t="shared" si="0"/>
        <v>9</v>
      </c>
      <c r="B17" s="88" t="s">
        <v>144</v>
      </c>
      <c r="C17" s="139">
        <f>'közhatalmi bevételek'!D31</f>
        <v>1015566</v>
      </c>
      <c r="D17" s="220" t="s">
        <v>171</v>
      </c>
      <c r="E17" s="210">
        <f>'pü.mérleg Önkorm.'!E17+'pü.mérleg Hivatal'!F18</f>
        <v>39166</v>
      </c>
      <c r="F17" s="135">
        <f>'pü.mérleg Önkorm.'!F17+'pü.mérleg Hivatal'!G18</f>
        <v>0</v>
      </c>
      <c r="G17" s="135">
        <f>'pü.mérleg Önkorm.'!G17+'pü.mérleg Hivatal'!H18</f>
        <v>0</v>
      </c>
      <c r="H17" s="135">
        <f>'pü.mérleg Önkorm.'!H17+'pü.mérleg Hivatal'!I18</f>
        <v>0</v>
      </c>
      <c r="M17" s="5"/>
      <c r="N17" s="5"/>
      <c r="O17" s="5"/>
      <c r="P17" s="5"/>
      <c r="Q17" s="5"/>
      <c r="R17" s="5"/>
    </row>
    <row r="18" spans="1:18" x14ac:dyDescent="0.2">
      <c r="A18" s="814">
        <f t="shared" si="0"/>
        <v>10</v>
      </c>
      <c r="B18" s="91" t="s">
        <v>37</v>
      </c>
      <c r="C18" s="451"/>
      <c r="D18" s="220" t="s">
        <v>172</v>
      </c>
      <c r="E18" s="139">
        <f>'pü.mérleg Önkorm.'!E18+'pü.mérleg Hivatal'!F19+'püm-TASZII.'!E19</f>
        <v>117224</v>
      </c>
      <c r="F18" s="79" t="e">
        <f>'pü.mérleg Önkorm.'!#REF!</f>
        <v>#REF!</v>
      </c>
      <c r="G18" s="79" t="e">
        <f>'pü.mérleg Önkorm.'!#REF!</f>
        <v>#REF!</v>
      </c>
      <c r="H18" s="79" t="e">
        <f>'pü.mérleg Önkorm.'!#REF!</f>
        <v>#REF!</v>
      </c>
      <c r="I18" s="104"/>
      <c r="M18" s="5"/>
      <c r="N18" s="5"/>
      <c r="O18" s="5"/>
      <c r="P18" s="5"/>
      <c r="Q18" s="5"/>
      <c r="R18" s="5"/>
    </row>
    <row r="19" spans="1:18" x14ac:dyDescent="0.2">
      <c r="A19" s="814">
        <f t="shared" si="0"/>
        <v>11</v>
      </c>
      <c r="B19" s="91"/>
      <c r="C19" s="451"/>
      <c r="D19" s="220" t="s">
        <v>173</v>
      </c>
      <c r="E19" s="139">
        <f>'pü.mérleg Önkorm.'!E19+'pü.mérleg Hivatal'!F20+'püm. GAMESZ. '!E20+püm.Brunszvik!E20+'püm Festetics'!E20+'püm-TASZII.'!E20</f>
        <v>59837</v>
      </c>
      <c r="F19" s="58">
        <f>'pü.mérleg Önkorm.'!F19+'pü.mérleg Hivatal'!G20+'püm. GAMESZ. '!F20+püm.Brunszvik!F20+'püm Festetics'!F20+'püm-TASZII.'!F20</f>
        <v>0</v>
      </c>
      <c r="G19" s="58">
        <f>'pü.mérleg Önkorm.'!G19+'pü.mérleg Hivatal'!H20+'püm. GAMESZ. '!G20+püm.Brunszvik!G20+'püm Festetics'!G20+'püm-TASZII.'!G20</f>
        <v>0</v>
      </c>
      <c r="H19" s="58">
        <f>'pü.mérleg Önkorm.'!H19+'pü.mérleg Hivatal'!I20+'püm. GAMESZ. '!H20+püm.Brunszvik!H20+'püm Festetics'!H20+'püm-TASZII.'!H20</f>
        <v>0</v>
      </c>
      <c r="I19" s="104"/>
      <c r="M19" s="5"/>
      <c r="N19" s="5"/>
      <c r="O19" s="5"/>
      <c r="P19" s="5"/>
      <c r="Q19" s="5"/>
      <c r="R19" s="5"/>
    </row>
    <row r="20" spans="1:18" x14ac:dyDescent="0.2">
      <c r="A20" s="814">
        <f t="shared" si="0"/>
        <v>12</v>
      </c>
      <c r="B20" s="56" t="s">
        <v>145</v>
      </c>
      <c r="C20" s="137">
        <f>'pü.mérleg Önkorm.'!C20+'pü.mérleg Hivatal'!D20+'püm. GAMESZ. '!C20+püm.Brunszvik!C20+'püm Festetics'!C20+'püm-TASZII.'!C20</f>
        <v>505204</v>
      </c>
      <c r="D20" s="220" t="s">
        <v>174</v>
      </c>
      <c r="E20" s="338">
        <f>'pü.mérleg Önkorm.'!E20</f>
        <v>20358</v>
      </c>
      <c r="F20" s="100"/>
      <c r="M20" s="5"/>
      <c r="N20" s="5"/>
      <c r="O20" s="5"/>
      <c r="P20" s="5"/>
      <c r="Q20" s="5"/>
      <c r="R20" s="5"/>
    </row>
    <row r="21" spans="1:18" x14ac:dyDescent="0.2">
      <c r="A21" s="814">
        <f t="shared" si="0"/>
        <v>13</v>
      </c>
      <c r="C21" s="451"/>
      <c r="D21" s="220" t="s">
        <v>175</v>
      </c>
      <c r="E21" s="338">
        <f>'pü.mérleg Önkorm.'!E21</f>
        <v>4764</v>
      </c>
      <c r="F21" s="100"/>
      <c r="M21" s="5"/>
      <c r="N21" s="5"/>
      <c r="O21" s="5"/>
      <c r="P21" s="5"/>
      <c r="Q21" s="5"/>
      <c r="R21" s="5"/>
    </row>
    <row r="22" spans="1:18" s="61" customFormat="1" x14ac:dyDescent="0.2">
      <c r="A22" s="814">
        <f t="shared" si="0"/>
        <v>14</v>
      </c>
      <c r="B22" s="56" t="s">
        <v>147</v>
      </c>
      <c r="C22" s="451"/>
      <c r="D22" s="220" t="s">
        <v>1182</v>
      </c>
      <c r="E22" s="338">
        <f>'pü.mérleg Önkorm.'!E22</f>
        <v>5000</v>
      </c>
      <c r="F22" s="265"/>
      <c r="G22" s="107"/>
      <c r="H22" s="107"/>
      <c r="I22" s="107"/>
      <c r="J22" s="107"/>
      <c r="K22" s="107"/>
      <c r="L22" s="107"/>
    </row>
    <row r="23" spans="1:18" s="61" customFormat="1" x14ac:dyDescent="0.2">
      <c r="A23" s="814">
        <f t="shared" si="0"/>
        <v>15</v>
      </c>
      <c r="B23" s="56" t="s">
        <v>146</v>
      </c>
      <c r="C23" s="451">
        <v>0</v>
      </c>
      <c r="D23" s="251"/>
      <c r="E23" s="210"/>
      <c r="F23" s="265"/>
      <c r="G23" s="107"/>
      <c r="H23" s="107"/>
      <c r="I23" s="107"/>
      <c r="J23" s="265"/>
      <c r="K23" s="107"/>
      <c r="L23" s="107"/>
    </row>
    <row r="24" spans="1:18" x14ac:dyDescent="0.2">
      <c r="A24" s="814">
        <f t="shared" si="0"/>
        <v>16</v>
      </c>
      <c r="B24" s="88" t="s">
        <v>149</v>
      </c>
      <c r="C24" s="451">
        <f>'pü.mérleg Önkorm.'!C24</f>
        <v>1069</v>
      </c>
      <c r="D24" s="314" t="s">
        <v>63</v>
      </c>
      <c r="E24" s="211">
        <f>SUM(E10:E22)</f>
        <v>2599780</v>
      </c>
      <c r="F24" s="79" t="e">
        <f>'pü.mérleg Önkorm.'!#REF!+'pü.mérleg Hivatal'!#REF!+'püm. GAMESZ. '!#REF!+püm.Brunszvik!#REF!+'püm-TASZII.'!#REF!</f>
        <v>#REF!</v>
      </c>
      <c r="G24" s="79" t="e">
        <f>'pü.mérleg Önkorm.'!#REF!+'pü.mérleg Hivatal'!#REF!+'püm. GAMESZ. '!#REF!+püm.Brunszvik!#REF!+'püm-TASZII.'!#REF!</f>
        <v>#REF!</v>
      </c>
      <c r="H24" s="79" t="e">
        <f>'pü.mérleg Önkorm.'!#REF!+'pü.mérleg Hivatal'!#REF!+'püm. GAMESZ. '!#REF!+püm.Brunszvik!#REF!+'püm-TASZII.'!#REF!</f>
        <v>#REF!</v>
      </c>
      <c r="M24" s="5"/>
      <c r="N24" s="5"/>
      <c r="O24" s="5"/>
      <c r="P24" s="5"/>
      <c r="Q24" s="5"/>
      <c r="R24" s="5"/>
    </row>
    <row r="25" spans="1:18" x14ac:dyDescent="0.2">
      <c r="A25" s="814">
        <f t="shared" si="0"/>
        <v>17</v>
      </c>
      <c r="B25" s="88" t="s">
        <v>150</v>
      </c>
      <c r="C25" s="451">
        <v>0</v>
      </c>
      <c r="D25" s="251"/>
      <c r="E25" s="210"/>
      <c r="F25" s="100"/>
      <c r="M25" s="5"/>
      <c r="N25" s="5"/>
      <c r="O25" s="5"/>
      <c r="P25" s="5"/>
      <c r="Q25" s="5"/>
      <c r="R25" s="5"/>
    </row>
    <row r="26" spans="1:18" x14ac:dyDescent="0.2">
      <c r="A26" s="814">
        <f t="shared" si="0"/>
        <v>18</v>
      </c>
      <c r="B26" s="56" t="s">
        <v>151</v>
      </c>
      <c r="C26" s="451">
        <v>0</v>
      </c>
      <c r="D26" s="315" t="s">
        <v>176</v>
      </c>
      <c r="E26" s="210"/>
      <c r="F26" s="100"/>
      <c r="M26" s="5"/>
      <c r="N26" s="5"/>
      <c r="O26" s="5"/>
      <c r="P26" s="5"/>
      <c r="Q26" s="5"/>
      <c r="R26" s="5"/>
    </row>
    <row r="27" spans="1:18" x14ac:dyDescent="0.2">
      <c r="A27" s="814">
        <f t="shared" si="0"/>
        <v>19</v>
      </c>
      <c r="B27" s="88" t="s">
        <v>152</v>
      </c>
      <c r="C27" s="139">
        <v>0</v>
      </c>
      <c r="D27" s="220" t="s">
        <v>177</v>
      </c>
      <c r="E27" s="210">
        <f>'pü.mérleg Önkorm.'!E27+'pü.mérleg Hivatal'!F27+'püm. GAMESZ. '!E27+püm.Brunszvik!E27+'püm Festetics'!E27+'püm-TASZII.'!E27</f>
        <v>2290181</v>
      </c>
      <c r="F27" s="79" t="e">
        <f>'pü.mérleg Önkorm.'!#REF!+'pü.mérleg Hivatal'!#REF!+'püm. GAMESZ. '!#REF!+püm.Brunszvik!#REF!+'püm-TASZII.'!#REF!</f>
        <v>#REF!</v>
      </c>
      <c r="G27" s="79" t="e">
        <f>'pü.mérleg Önkorm.'!#REF!+'pü.mérleg Hivatal'!#REF!+'püm. GAMESZ. '!#REF!+püm.Brunszvik!#REF!+'püm-TASZII.'!#REF!</f>
        <v>#REF!</v>
      </c>
      <c r="H27" s="79" t="e">
        <f>'pü.mérleg Önkorm.'!#REF!+'pü.mérleg Hivatal'!#REF!+'püm. GAMESZ. '!#REF!+püm.Brunszvik!#REF!+'püm-TASZII.'!#REF!</f>
        <v>#REF!</v>
      </c>
      <c r="I27" s="79"/>
      <c r="J27" s="79"/>
      <c r="M27" s="5"/>
      <c r="N27" s="5"/>
      <c r="O27" s="5"/>
      <c r="P27" s="5"/>
      <c r="Q27" s="5"/>
      <c r="R27" s="5"/>
    </row>
    <row r="28" spans="1:18" x14ac:dyDescent="0.2">
      <c r="A28" s="814">
        <f t="shared" si="0"/>
        <v>20</v>
      </c>
      <c r="B28" s="88"/>
      <c r="C28" s="139"/>
      <c r="D28" s="220" t="s">
        <v>178</v>
      </c>
      <c r="E28" s="210">
        <f>'pü.mérleg Önkorm.'!E28+'pü.mérleg Hivatal'!F28+'püm. GAMESZ. '!E28+püm.Brunszvik!E28+'püm Festetics'!E28+'püm-TASZII.'!E28</f>
        <v>45800</v>
      </c>
      <c r="F28" s="100"/>
      <c r="M28" s="5"/>
      <c r="N28" s="5"/>
      <c r="O28" s="5"/>
      <c r="P28" s="5"/>
      <c r="Q28" s="5"/>
      <c r="R28" s="5"/>
    </row>
    <row r="29" spans="1:18" x14ac:dyDescent="0.2">
      <c r="A29" s="814">
        <f t="shared" si="0"/>
        <v>21</v>
      </c>
      <c r="B29" s="56" t="s">
        <v>153</v>
      </c>
      <c r="C29" s="139">
        <f>'tám, végl. pe.átv  '!C38+'tám, végl. pe.átv  '!C60</f>
        <v>15681</v>
      </c>
      <c r="D29" s="220" t="s">
        <v>179</v>
      </c>
      <c r="E29" s="210"/>
      <c r="F29" s="100"/>
      <c r="M29" s="5"/>
      <c r="N29" s="5"/>
      <c r="O29" s="5"/>
      <c r="P29" s="5"/>
      <c r="Q29" s="5"/>
      <c r="R29" s="5"/>
    </row>
    <row r="30" spans="1:18" s="61" customFormat="1" x14ac:dyDescent="0.2">
      <c r="A30" s="814">
        <f t="shared" si="0"/>
        <v>22</v>
      </c>
      <c r="B30" s="56" t="s">
        <v>154</v>
      </c>
      <c r="C30" s="139">
        <f>'felh. bev.  '!D27+'felh. bev.  '!D31</f>
        <v>17909</v>
      </c>
      <c r="D30" s="312" t="s">
        <v>180</v>
      </c>
      <c r="E30" s="210">
        <f>'pü.mérleg Önkorm.'!E30+'pü.mérleg Hivatal'!F30+'püm. GAMESZ. '!E30+püm.Brunszvik!E30+'püm Festetics'!E30+'püm-TASZII.'!E30</f>
        <v>14465</v>
      </c>
      <c r="F30" s="265"/>
      <c r="G30" s="107"/>
      <c r="H30" s="107"/>
      <c r="I30" s="107"/>
      <c r="J30" s="107"/>
      <c r="K30" s="107"/>
      <c r="L30" s="107"/>
    </row>
    <row r="31" spans="1:18" s="61" customFormat="1" x14ac:dyDescent="0.2">
      <c r="A31" s="814">
        <f t="shared" si="0"/>
        <v>23</v>
      </c>
      <c r="B31" s="56"/>
      <c r="C31" s="135"/>
      <c r="D31" s="312" t="s">
        <v>584</v>
      </c>
      <c r="E31" s="139">
        <f>'pü.mérleg Önkorm.'!E31</f>
        <v>3000</v>
      </c>
      <c r="F31" s="139">
        <f>'pü.mérleg Önkorm.'!F31</f>
        <v>0</v>
      </c>
      <c r="G31" s="139">
        <f>'pü.mérleg Önkorm.'!G31</f>
        <v>0</v>
      </c>
      <c r="H31" s="139">
        <f>'pü.mérleg Önkorm.'!H31</f>
        <v>0</v>
      </c>
      <c r="I31" s="230"/>
      <c r="J31" s="107"/>
      <c r="K31" s="107"/>
      <c r="L31" s="107"/>
    </row>
    <row r="32" spans="1:18" x14ac:dyDescent="0.2">
      <c r="A32" s="814">
        <f t="shared" si="0"/>
        <v>24</v>
      </c>
      <c r="C32" s="135"/>
      <c r="D32" s="312" t="s">
        <v>202</v>
      </c>
      <c r="E32" s="210">
        <f>'pü.mérleg Önkorm.'!E32+'pü.mérleg Hivatal'!F31+'püm. GAMESZ. '!E31+püm.Brunszvik!E31+'püm Festetics'!E31+'püm-TASZII.'!E31</f>
        <v>2927</v>
      </c>
      <c r="F32" s="79" t="e">
        <f>'pü.mérleg Önkorm.'!#REF!+'pü.mérleg Hivatal'!#REF!+'püm. GAMESZ. '!#REF!</f>
        <v>#REF!</v>
      </c>
      <c r="G32" s="79" t="e">
        <f>'pü.mérleg Önkorm.'!#REF!+'pü.mérleg Hivatal'!#REF!+'püm. GAMESZ. '!#REF!</f>
        <v>#REF!</v>
      </c>
      <c r="H32" s="79" t="e">
        <f>'pü.mérleg Önkorm.'!#REF!+'pü.mérleg Hivatal'!#REF!+'püm. GAMESZ. '!#REF!</f>
        <v>#REF!</v>
      </c>
      <c r="M32" s="5"/>
      <c r="N32" s="5"/>
      <c r="O32" s="5"/>
      <c r="P32" s="5"/>
      <c r="Q32" s="5"/>
      <c r="R32" s="5"/>
    </row>
    <row r="33" spans="1:18" s="6" customFormat="1" x14ac:dyDescent="0.2">
      <c r="A33" s="814">
        <f t="shared" si="0"/>
        <v>25</v>
      </c>
      <c r="B33" s="95" t="s">
        <v>49</v>
      </c>
      <c r="C33" s="339">
        <f>C12+C20+C11+C17+C13+C29</f>
        <v>2152603</v>
      </c>
      <c r="D33" s="220" t="s">
        <v>203</v>
      </c>
      <c r="E33" s="210">
        <f>tartalék!C16</f>
        <v>8246</v>
      </c>
      <c r="F33" s="98"/>
      <c r="G33" s="103"/>
      <c r="H33" s="103"/>
      <c r="I33" s="103"/>
      <c r="J33" s="103"/>
      <c r="K33" s="103"/>
      <c r="L33" s="103"/>
    </row>
    <row r="34" spans="1:18" x14ac:dyDescent="0.2">
      <c r="A34" s="814">
        <f t="shared" si="0"/>
        <v>26</v>
      </c>
      <c r="B34" s="91" t="s">
        <v>64</v>
      </c>
      <c r="C34" s="162">
        <f>C15+C16+C23+C24+C25+C26+C27+C30</f>
        <v>138136</v>
      </c>
      <c r="D34" s="305" t="s">
        <v>65</v>
      </c>
      <c r="E34" s="211">
        <f>SUM(E27:E33)</f>
        <v>2364619</v>
      </c>
      <c r="F34" s="79" t="e">
        <f>'pü.mérleg Önkorm.'!#REF!+'pü.mérleg Hivatal'!#REF!+'püm. GAMESZ. '!#REF!+püm.Brunszvik!#REF!+'püm-TASZII.'!#REF!</f>
        <v>#REF!</v>
      </c>
      <c r="G34" s="79" t="e">
        <f>'pü.mérleg Önkorm.'!#REF!+'pü.mérleg Hivatal'!#REF!+'püm. GAMESZ. '!#REF!+püm.Brunszvik!#REF!+'püm-TASZII.'!#REF!</f>
        <v>#REF!</v>
      </c>
      <c r="H34" s="79" t="e">
        <f>'pü.mérleg Önkorm.'!#REF!+'pü.mérleg Hivatal'!#REF!+'püm. GAMESZ. '!#REF!+püm.Brunszvik!#REF!+'püm-TASZII.'!#REF!</f>
        <v>#REF!</v>
      </c>
      <c r="M34" s="5"/>
      <c r="N34" s="5"/>
      <c r="O34" s="5"/>
      <c r="P34" s="5"/>
      <c r="Q34" s="5"/>
      <c r="R34" s="5"/>
    </row>
    <row r="35" spans="1:18" x14ac:dyDescent="0.2">
      <c r="A35" s="814">
        <f t="shared" si="0"/>
        <v>27</v>
      </c>
      <c r="B35" s="98" t="s">
        <v>48</v>
      </c>
      <c r="C35" s="164">
        <f>SUM(C33:C34)</f>
        <v>2290739</v>
      </c>
      <c r="D35" s="316" t="s">
        <v>66</v>
      </c>
      <c r="E35" s="190">
        <f>E24+E34</f>
        <v>4964399</v>
      </c>
      <c r="F35" s="100"/>
      <c r="M35" s="5"/>
      <c r="N35" s="5"/>
      <c r="O35" s="5"/>
      <c r="P35" s="5"/>
      <c r="Q35" s="5"/>
      <c r="R35" s="5"/>
    </row>
    <row r="36" spans="1:18" ht="12" thickBot="1" x14ac:dyDescent="0.25">
      <c r="A36" s="814">
        <f t="shared" si="0"/>
        <v>28</v>
      </c>
      <c r="B36" s="100"/>
      <c r="C36" s="135"/>
      <c r="D36" s="251"/>
      <c r="E36" s="210"/>
      <c r="F36" s="100"/>
      <c r="M36" s="5"/>
      <c r="N36" s="5"/>
      <c r="O36" s="5"/>
      <c r="P36" s="5"/>
      <c r="Q36" s="5"/>
      <c r="R36" s="5"/>
    </row>
    <row r="37" spans="1:18" ht="12" thickBot="1" x14ac:dyDescent="0.25">
      <c r="A37" s="814">
        <f t="shared" si="0"/>
        <v>29</v>
      </c>
      <c r="B37" s="403" t="s">
        <v>21</v>
      </c>
      <c r="C37" s="349">
        <f>C35-E35</f>
        <v>-2673660</v>
      </c>
      <c r="D37" s="162"/>
      <c r="E37" s="211"/>
      <c r="F37" s="100"/>
      <c r="M37" s="5"/>
      <c r="N37" s="5"/>
      <c r="O37" s="5"/>
      <c r="P37" s="5"/>
      <c r="Q37" s="5"/>
      <c r="R37" s="5"/>
    </row>
    <row r="38" spans="1:18" s="6" customFormat="1" x14ac:dyDescent="0.2">
      <c r="A38" s="814">
        <f t="shared" si="0"/>
        <v>30</v>
      </c>
      <c r="B38" s="100"/>
      <c r="C38" s="135"/>
      <c r="D38" s="251"/>
      <c r="E38" s="210"/>
      <c r="F38" s="98"/>
      <c r="G38" s="103"/>
      <c r="H38" s="103"/>
      <c r="I38" s="103"/>
      <c r="J38" s="103"/>
      <c r="K38" s="103"/>
      <c r="L38" s="103"/>
    </row>
    <row r="39" spans="1:18" s="6" customFormat="1" x14ac:dyDescent="0.2">
      <c r="A39" s="814">
        <f t="shared" si="0"/>
        <v>31</v>
      </c>
      <c r="B39" s="63" t="s">
        <v>155</v>
      </c>
      <c r="C39" s="267"/>
      <c r="D39" s="315" t="s">
        <v>181</v>
      </c>
      <c r="E39" s="190"/>
      <c r="F39" s="98"/>
      <c r="G39" s="103"/>
      <c r="H39" s="103"/>
      <c r="I39" s="103"/>
      <c r="J39" s="103"/>
      <c r="K39" s="103"/>
      <c r="L39" s="103"/>
    </row>
    <row r="40" spans="1:18" s="6" customFormat="1" x14ac:dyDescent="0.2">
      <c r="A40" s="814">
        <f t="shared" si="0"/>
        <v>32</v>
      </c>
      <c r="B40" s="67" t="s">
        <v>156</v>
      </c>
      <c r="C40" s="267"/>
      <c r="D40" s="317" t="s">
        <v>182</v>
      </c>
      <c r="E40" s="213"/>
      <c r="F40" s="98"/>
      <c r="G40" s="103"/>
      <c r="H40" s="103"/>
      <c r="I40" s="103"/>
      <c r="J40" s="103"/>
      <c r="K40" s="103"/>
      <c r="L40" s="103"/>
    </row>
    <row r="41" spans="1:18" s="6" customFormat="1" x14ac:dyDescent="0.2">
      <c r="A41" s="815">
        <f t="shared" si="0"/>
        <v>33</v>
      </c>
      <c r="B41" s="389" t="s">
        <v>652</v>
      </c>
      <c r="C41" s="452">
        <f>'pü.mérleg Önkorm.'!C41</f>
        <v>0</v>
      </c>
      <c r="D41" s="109" t="s">
        <v>509</v>
      </c>
      <c r="E41" s="139">
        <f>'pü.mérleg Önkorm.'!E41</f>
        <v>157440</v>
      </c>
      <c r="F41" s="98"/>
      <c r="G41" s="103"/>
      <c r="H41" s="103"/>
      <c r="I41" s="227"/>
      <c r="J41" s="103"/>
      <c r="K41" s="103"/>
      <c r="L41" s="103"/>
    </row>
    <row r="42" spans="1:18" x14ac:dyDescent="0.2">
      <c r="A42" s="814">
        <f t="shared" si="0"/>
        <v>34</v>
      </c>
      <c r="B42" s="57" t="s">
        <v>157</v>
      </c>
      <c r="C42" s="319"/>
      <c r="D42" s="220" t="s">
        <v>183</v>
      </c>
      <c r="E42" s="190"/>
      <c r="F42" s="100"/>
      <c r="M42" s="5"/>
      <c r="N42" s="5"/>
      <c r="O42" s="5"/>
      <c r="P42" s="5"/>
      <c r="Q42" s="5"/>
      <c r="R42" s="5"/>
    </row>
    <row r="43" spans="1:18" x14ac:dyDescent="0.2">
      <c r="A43" s="814">
        <f t="shared" si="0"/>
        <v>35</v>
      </c>
      <c r="B43" s="57" t="s">
        <v>158</v>
      </c>
      <c r="C43" s="135"/>
      <c r="D43" s="220" t="s">
        <v>184</v>
      </c>
      <c r="E43" s="190"/>
      <c r="F43" s="100"/>
      <c r="M43" s="5"/>
      <c r="N43" s="5"/>
      <c r="O43" s="5"/>
      <c r="P43" s="5"/>
      <c r="Q43" s="5"/>
      <c r="R43" s="5"/>
    </row>
    <row r="44" spans="1:18" ht="21" x14ac:dyDescent="0.2">
      <c r="A44" s="814">
        <f t="shared" si="0"/>
        <v>36</v>
      </c>
      <c r="B44" s="319" t="s">
        <v>503</v>
      </c>
      <c r="C44" s="210">
        <f>'pü.mérleg Önkorm.'!C44+'pü.mérleg Hivatal'!D43+'püm. GAMESZ. '!C43+püm.Brunszvik!C43+'püm Festetics'!C43+'püm-TASZII.'!C43</f>
        <v>690995</v>
      </c>
      <c r="D44" s="135" t="s">
        <v>185</v>
      </c>
      <c r="E44" s="190"/>
      <c r="F44" s="100"/>
      <c r="M44" s="5"/>
      <c r="N44" s="5"/>
      <c r="O44" s="5"/>
      <c r="P44" s="5"/>
      <c r="Q44" s="5"/>
      <c r="R44" s="5"/>
    </row>
    <row r="45" spans="1:18" ht="21" x14ac:dyDescent="0.2">
      <c r="A45" s="814">
        <f t="shared" si="0"/>
        <v>37</v>
      </c>
      <c r="B45" s="319" t="s">
        <v>753</v>
      </c>
      <c r="C45" s="210">
        <f>'pü.mérleg Önkorm.'!C45+'pü.mérleg Hivatal'!D44+'püm. GAMESZ. '!C44+püm.Brunszvik!C44+'püm Festetics'!C44+'püm-TASZII.'!C44</f>
        <v>2140105</v>
      </c>
      <c r="D45" s="135"/>
      <c r="E45" s="190"/>
      <c r="F45" s="100"/>
      <c r="M45" s="5"/>
      <c r="N45" s="5"/>
      <c r="O45" s="5"/>
      <c r="P45" s="5"/>
      <c r="Q45" s="5"/>
      <c r="R45" s="5"/>
    </row>
    <row r="46" spans="1:18" x14ac:dyDescent="0.2">
      <c r="A46" s="814">
        <f t="shared" si="0"/>
        <v>38</v>
      </c>
      <c r="B46" s="242" t="s">
        <v>752</v>
      </c>
      <c r="C46" s="135">
        <f>'püm Festetics'!C44</f>
        <v>0</v>
      </c>
      <c r="D46" s="220"/>
      <c r="E46" s="190"/>
      <c r="F46" s="100"/>
      <c r="M46" s="5"/>
      <c r="N46" s="5"/>
      <c r="O46" s="5"/>
      <c r="P46" s="5"/>
      <c r="Q46" s="5"/>
      <c r="R46" s="5"/>
    </row>
    <row r="47" spans="1:18" x14ac:dyDescent="0.2">
      <c r="A47" s="814">
        <f t="shared" si="0"/>
        <v>39</v>
      </c>
      <c r="B47" s="58" t="s">
        <v>160</v>
      </c>
      <c r="C47" s="135">
        <f>'pü.mérleg Önkorm.'!C47</f>
        <v>19185</v>
      </c>
      <c r="D47" s="220" t="s">
        <v>186</v>
      </c>
      <c r="E47" s="210"/>
      <c r="F47" s="100"/>
      <c r="M47" s="5"/>
      <c r="N47" s="5"/>
      <c r="O47" s="5"/>
      <c r="P47" s="5"/>
      <c r="Q47" s="5"/>
      <c r="R47" s="5"/>
    </row>
    <row r="48" spans="1:18" x14ac:dyDescent="0.2">
      <c r="A48" s="814">
        <f t="shared" si="0"/>
        <v>40</v>
      </c>
      <c r="B48" s="58" t="s">
        <v>161</v>
      </c>
      <c r="C48" s="267"/>
      <c r="D48" s="312" t="s">
        <v>187</v>
      </c>
      <c r="E48" s="210">
        <f>'pü.mérleg Önkorm.'!E48</f>
        <v>19185</v>
      </c>
      <c r="F48" s="100"/>
      <c r="M48" s="5"/>
      <c r="N48" s="5"/>
      <c r="O48" s="5"/>
      <c r="P48" s="5"/>
      <c r="Q48" s="5"/>
      <c r="R48" s="5"/>
    </row>
    <row r="49" spans="1:18" x14ac:dyDescent="0.2">
      <c r="A49" s="814">
        <f t="shared" si="0"/>
        <v>41</v>
      </c>
      <c r="B49" s="57" t="s">
        <v>162</v>
      </c>
      <c r="C49" s="135"/>
      <c r="D49" s="220" t="s">
        <v>188</v>
      </c>
      <c r="E49" s="210"/>
      <c r="F49" s="100"/>
      <c r="M49" s="5"/>
      <c r="N49" s="5"/>
      <c r="O49" s="5"/>
      <c r="P49" s="5"/>
      <c r="Q49" s="5"/>
      <c r="R49" s="5"/>
    </row>
    <row r="50" spans="1:18" x14ac:dyDescent="0.2">
      <c r="A50" s="814">
        <f t="shared" si="0"/>
        <v>42</v>
      </c>
      <c r="B50" s="231" t="s">
        <v>163</v>
      </c>
      <c r="C50" s="135"/>
      <c r="D50" s="220" t="s">
        <v>189</v>
      </c>
      <c r="E50" s="210"/>
      <c r="F50" s="100"/>
      <c r="M50" s="5"/>
      <c r="N50" s="5"/>
      <c r="O50" s="5"/>
      <c r="P50" s="5"/>
      <c r="Q50" s="5"/>
      <c r="R50" s="5"/>
    </row>
    <row r="51" spans="1:18" x14ac:dyDescent="0.2">
      <c r="A51" s="814">
        <f t="shared" si="0"/>
        <v>43</v>
      </c>
      <c r="B51" s="231" t="s">
        <v>164</v>
      </c>
      <c r="C51" s="135"/>
      <c r="D51" s="220" t="s">
        <v>190</v>
      </c>
      <c r="E51" s="210"/>
      <c r="F51" s="100"/>
      <c r="M51" s="5"/>
      <c r="N51" s="5"/>
      <c r="O51" s="5"/>
      <c r="P51" s="5"/>
      <c r="Q51" s="5"/>
      <c r="R51" s="5"/>
    </row>
    <row r="52" spans="1:18" x14ac:dyDescent="0.2">
      <c r="A52" s="814">
        <f t="shared" si="0"/>
        <v>44</v>
      </c>
      <c r="B52" s="57" t="s">
        <v>165</v>
      </c>
      <c r="C52" s="135"/>
      <c r="D52" s="220" t="s">
        <v>191</v>
      </c>
      <c r="E52" s="210"/>
      <c r="F52" s="100"/>
      <c r="M52" s="5"/>
      <c r="N52" s="5"/>
      <c r="O52" s="5"/>
      <c r="P52" s="5"/>
      <c r="Q52" s="5"/>
      <c r="R52" s="5"/>
    </row>
    <row r="53" spans="1:18" x14ac:dyDescent="0.2">
      <c r="A53" s="814">
        <f t="shared" si="0"/>
        <v>45</v>
      </c>
      <c r="B53" s="57"/>
      <c r="C53" s="135"/>
      <c r="D53" s="220" t="s">
        <v>192</v>
      </c>
      <c r="E53" s="210"/>
      <c r="F53" s="100"/>
      <c r="M53" s="5"/>
      <c r="N53" s="5"/>
      <c r="O53" s="5"/>
      <c r="P53" s="5"/>
      <c r="Q53" s="5"/>
      <c r="R53" s="5"/>
    </row>
    <row r="54" spans="1:18" x14ac:dyDescent="0.2">
      <c r="A54" s="814">
        <f t="shared" si="0"/>
        <v>46</v>
      </c>
      <c r="B54" s="57"/>
      <c r="C54" s="135"/>
      <c r="D54" s="220" t="s">
        <v>193</v>
      </c>
      <c r="E54" s="210"/>
      <c r="F54" s="100"/>
      <c r="M54" s="5"/>
      <c r="N54" s="5"/>
      <c r="O54" s="5"/>
      <c r="P54" s="5"/>
      <c r="Q54" s="5"/>
      <c r="R54" s="5"/>
    </row>
    <row r="55" spans="1:18" ht="12" thickBot="1" x14ac:dyDescent="0.25">
      <c r="A55" s="816">
        <f t="shared" si="0"/>
        <v>47</v>
      </c>
      <c r="B55" s="98" t="s">
        <v>277</v>
      </c>
      <c r="C55" s="267">
        <f>SUM(C40:C53)</f>
        <v>2850285</v>
      </c>
      <c r="D55" s="315" t="s">
        <v>270</v>
      </c>
      <c r="E55" s="190">
        <f>SUM(E40:E54)</f>
        <v>176625</v>
      </c>
      <c r="F55" s="100"/>
      <c r="M55" s="5"/>
      <c r="N55" s="5"/>
      <c r="O55" s="5"/>
      <c r="P55" s="5"/>
      <c r="Q55" s="5"/>
      <c r="R55" s="5"/>
    </row>
    <row r="56" spans="1:18" ht="12" thickBot="1" x14ac:dyDescent="0.25">
      <c r="A56" s="347">
        <f t="shared" si="0"/>
        <v>48</v>
      </c>
      <c r="B56" s="381" t="s">
        <v>272</v>
      </c>
      <c r="C56" s="342">
        <f>C35+C55</f>
        <v>5141024</v>
      </c>
      <c r="D56" s="223" t="s">
        <v>271</v>
      </c>
      <c r="E56" s="370">
        <f>E35+E55</f>
        <v>5141024</v>
      </c>
      <c r="F56" s="100"/>
      <c r="M56" s="5"/>
      <c r="N56" s="5"/>
      <c r="O56" s="5"/>
      <c r="P56" s="5"/>
      <c r="Q56" s="5"/>
      <c r="R56" s="5"/>
    </row>
    <row r="57" spans="1:18" x14ac:dyDescent="0.2">
      <c r="B57" s="103"/>
      <c r="C57" s="102"/>
      <c r="D57" s="102"/>
      <c r="E57" s="102"/>
      <c r="P57" s="5"/>
      <c r="Q57" s="5"/>
      <c r="R57" s="5"/>
    </row>
    <row r="58" spans="1:18" s="6" customFormat="1" ht="12.75" x14ac:dyDescent="0.2">
      <c r="A58" s="103"/>
      <c r="B58" s="98"/>
      <c r="C58" s="186">
        <f>C56-E56</f>
        <v>0</v>
      </c>
      <c r="D58" s="102"/>
      <c r="E58" s="102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</row>
  </sheetData>
  <sheetProtection selectLockedCells="1" selectUnlockedCells="1"/>
  <mergeCells count="9">
    <mergeCell ref="A1:E1"/>
    <mergeCell ref="B3:E3"/>
    <mergeCell ref="B5:E5"/>
    <mergeCell ref="B4:E4"/>
    <mergeCell ref="A6:A8"/>
    <mergeCell ref="B6:B7"/>
    <mergeCell ref="D6:D7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1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M36"/>
  <sheetViews>
    <sheetView workbookViewId="0">
      <selection activeCell="A2" sqref="A2:C2"/>
    </sheetView>
  </sheetViews>
  <sheetFormatPr defaultColWidth="9.140625" defaultRowHeight="15.75" x14ac:dyDescent="0.25"/>
  <cols>
    <col min="1" max="1" width="6" style="10" customWidth="1"/>
    <col min="2" max="2" width="52" style="11" customWidth="1"/>
    <col min="3" max="3" width="20.42578125" style="11" customWidth="1"/>
    <col min="4" max="16384" width="9.140625" style="11"/>
  </cols>
  <sheetData>
    <row r="1" spans="1:3" ht="8.25" customHeight="1" x14ac:dyDescent="0.25">
      <c r="B1" s="12"/>
    </row>
    <row r="2" spans="1:3" ht="32.25" customHeight="1" x14ac:dyDescent="0.25">
      <c r="A2" s="1398" t="s">
        <v>1192</v>
      </c>
      <c r="B2" s="1398"/>
      <c r="C2" s="1398"/>
    </row>
    <row r="3" spans="1:3" x14ac:dyDescent="0.25">
      <c r="B3" s="13"/>
    </row>
    <row r="4" spans="1:3" ht="15" customHeight="1" x14ac:dyDescent="0.25">
      <c r="A4" s="1399" t="s">
        <v>73</v>
      </c>
      <c r="B4" s="1399"/>
      <c r="C4" s="1399"/>
    </row>
    <row r="5" spans="1:3" ht="15" customHeight="1" x14ac:dyDescent="0.25">
      <c r="A5" s="1400" t="s">
        <v>799</v>
      </c>
      <c r="B5" s="1400"/>
      <c r="C5" s="1400"/>
    </row>
    <row r="6" spans="1:3" ht="15" customHeight="1" x14ac:dyDescent="0.25">
      <c r="A6" s="1400" t="s">
        <v>341</v>
      </c>
      <c r="B6" s="1400"/>
      <c r="C6" s="1400"/>
    </row>
    <row r="7" spans="1:3" ht="15" customHeight="1" x14ac:dyDescent="0.25">
      <c r="B7" s="942"/>
    </row>
    <row r="8" spans="1:3" s="14" customFormat="1" ht="20.100000000000001" customHeight="1" x14ac:dyDescent="0.25">
      <c r="A8" s="1401" t="s">
        <v>214</v>
      </c>
      <c r="B8" s="1402"/>
      <c r="C8" s="1402"/>
    </row>
    <row r="9" spans="1:3" s="14" customFormat="1" ht="20.100000000000001" customHeight="1" x14ac:dyDescent="0.25">
      <c r="A9" s="1403" t="s">
        <v>72</v>
      </c>
      <c r="B9" s="219" t="s">
        <v>54</v>
      </c>
      <c r="C9" s="943" t="s">
        <v>55</v>
      </c>
    </row>
    <row r="10" spans="1:3" ht="46.5" customHeight="1" x14ac:dyDescent="0.25">
      <c r="A10" s="1403"/>
      <c r="B10" s="1397" t="s">
        <v>78</v>
      </c>
      <c r="C10" s="1404" t="s">
        <v>133</v>
      </c>
    </row>
    <row r="11" spans="1:3" ht="20.100000000000001" customHeight="1" x14ac:dyDescent="0.25">
      <c r="A11" s="1403"/>
      <c r="B11" s="1397"/>
      <c r="C11" s="1405"/>
    </row>
    <row r="12" spans="1:3" ht="20.100000000000001" customHeight="1" x14ac:dyDescent="0.25">
      <c r="A12" s="782"/>
      <c r="B12" s="703" t="s">
        <v>342</v>
      </c>
      <c r="C12" s="261"/>
    </row>
    <row r="13" spans="1:3" ht="20.100000000000001" customHeight="1" x14ac:dyDescent="0.25">
      <c r="A13" s="730"/>
      <c r="B13" s="704" t="s">
        <v>435</v>
      </c>
      <c r="C13" s="262"/>
    </row>
    <row r="14" spans="1:3" s="755" customFormat="1" ht="33.75" customHeight="1" x14ac:dyDescent="0.2">
      <c r="A14" s="783" t="s">
        <v>307</v>
      </c>
      <c r="B14" s="754" t="s">
        <v>939</v>
      </c>
      <c r="C14" s="1026">
        <v>8246</v>
      </c>
    </row>
    <row r="15" spans="1:3" ht="24.6" customHeight="1" thickBot="1" x14ac:dyDescent="0.3">
      <c r="A15" s="784" t="s">
        <v>315</v>
      </c>
      <c r="B15" s="705" t="s">
        <v>444</v>
      </c>
      <c r="C15" s="1026">
        <v>0</v>
      </c>
    </row>
    <row r="16" spans="1:3" s="10" customFormat="1" ht="19.5" customHeight="1" thickBot="1" x14ac:dyDescent="0.3">
      <c r="A16" s="785" t="s">
        <v>316</v>
      </c>
      <c r="B16" s="379" t="s">
        <v>46</v>
      </c>
      <c r="C16" s="777">
        <f t="shared" ref="C16" si="0">SUM(C14:C15)</f>
        <v>8246</v>
      </c>
    </row>
    <row r="17" spans="1:13" s="10" customFormat="1" ht="20.25" customHeight="1" x14ac:dyDescent="0.25">
      <c r="A17" s="730"/>
      <c r="B17" s="778"/>
      <c r="C17" s="663"/>
    </row>
    <row r="18" spans="1:13" ht="19.5" customHeight="1" x14ac:dyDescent="0.25">
      <c r="A18" s="730"/>
      <c r="B18" s="778" t="s">
        <v>436</v>
      </c>
      <c r="C18" s="664"/>
    </row>
    <row r="19" spans="1:13" ht="30" x14ac:dyDescent="0.25">
      <c r="A19" s="730" t="s">
        <v>317</v>
      </c>
      <c r="B19" s="1025" t="s">
        <v>1166</v>
      </c>
      <c r="C19" s="1026">
        <v>16000</v>
      </c>
    </row>
    <row r="20" spans="1:13" ht="21" customHeight="1" x14ac:dyDescent="0.25">
      <c r="A20" s="730" t="s">
        <v>318</v>
      </c>
      <c r="B20" s="246" t="s">
        <v>343</v>
      </c>
      <c r="C20" s="662">
        <v>0</v>
      </c>
    </row>
    <row r="21" spans="1:13" ht="21.75" customHeight="1" x14ac:dyDescent="0.25">
      <c r="A21" s="730" t="s">
        <v>319</v>
      </c>
      <c r="B21" s="779" t="s">
        <v>344</v>
      </c>
      <c r="C21" s="1026">
        <v>800</v>
      </c>
    </row>
    <row r="22" spans="1:13" ht="27.75" customHeight="1" x14ac:dyDescent="0.25">
      <c r="A22" s="730" t="s">
        <v>320</v>
      </c>
      <c r="B22" s="779" t="s">
        <v>939</v>
      </c>
      <c r="C22" s="1026">
        <v>3558</v>
      </c>
    </row>
    <row r="23" spans="1:13" ht="21.75" customHeight="1" thickBot="1" x14ac:dyDescent="0.3">
      <c r="A23" s="784" t="s">
        <v>321</v>
      </c>
      <c r="B23" s="780" t="s">
        <v>670</v>
      </c>
      <c r="C23" s="1027">
        <v>0</v>
      </c>
    </row>
    <row r="24" spans="1:13" s="10" customFormat="1" ht="21" customHeight="1" thickBot="1" x14ac:dyDescent="0.3">
      <c r="A24" s="786" t="s">
        <v>322</v>
      </c>
      <c r="B24" s="379" t="s">
        <v>437</v>
      </c>
      <c r="C24" s="665">
        <f>SUM(C19:C23)</f>
        <v>20358</v>
      </c>
    </row>
    <row r="25" spans="1:13" s="10" customFormat="1" ht="22.5" customHeight="1" thickBot="1" x14ac:dyDescent="0.3">
      <c r="A25" s="786" t="s">
        <v>351</v>
      </c>
      <c r="B25" s="144" t="s">
        <v>345</v>
      </c>
      <c r="C25" s="665">
        <f>C16+C24</f>
        <v>28604</v>
      </c>
    </row>
    <row r="26" spans="1:13" ht="20.100000000000001" customHeight="1" x14ac:dyDescent="0.25">
      <c r="A26" s="730"/>
      <c r="B26" s="779"/>
      <c r="C26" s="664"/>
    </row>
    <row r="27" spans="1:13" ht="20.100000000000001" customHeight="1" x14ac:dyDescent="0.25">
      <c r="A27" s="730"/>
      <c r="B27" s="781" t="s">
        <v>346</v>
      </c>
      <c r="C27" s="664"/>
    </row>
    <row r="28" spans="1:13" ht="20.100000000000001" customHeight="1" thickBot="1" x14ac:dyDescent="0.3">
      <c r="A28" s="784" t="s">
        <v>352</v>
      </c>
      <c r="B28" s="246" t="s">
        <v>347</v>
      </c>
      <c r="C28" s="1026">
        <v>4764</v>
      </c>
    </row>
    <row r="29" spans="1:13" s="10" customFormat="1" ht="20.100000000000001" customHeight="1" thickBot="1" x14ac:dyDescent="0.3">
      <c r="A29" s="786" t="s">
        <v>353</v>
      </c>
      <c r="B29" s="378" t="s">
        <v>348</v>
      </c>
      <c r="C29" s="665">
        <f t="shared" ref="C29" si="1">C28</f>
        <v>4764</v>
      </c>
      <c r="M29" s="367"/>
    </row>
    <row r="30" spans="1:13" s="10" customFormat="1" ht="20.100000000000001" customHeight="1" thickBot="1" x14ac:dyDescent="0.3">
      <c r="A30" s="785" t="s">
        <v>354</v>
      </c>
      <c r="B30" s="377" t="s">
        <v>215</v>
      </c>
      <c r="C30" s="665">
        <f>C25+C29</f>
        <v>33368</v>
      </c>
      <c r="M30" s="367"/>
    </row>
    <row r="31" spans="1:13" s="10" customFormat="1" ht="20.100000000000001" customHeight="1" x14ac:dyDescent="0.25">
      <c r="A31" s="11"/>
      <c r="B31" s="17"/>
    </row>
    <row r="32" spans="1:13" ht="19.5" customHeight="1" x14ac:dyDescent="0.25">
      <c r="B32" s="18"/>
    </row>
    <row r="33" spans="2:6" ht="15" customHeight="1" x14ac:dyDescent="0.25">
      <c r="B33" s="12"/>
      <c r="F33" s="225"/>
    </row>
    <row r="34" spans="2:6" x14ac:dyDescent="0.25">
      <c r="B34" s="12"/>
    </row>
    <row r="35" spans="2:6" x14ac:dyDescent="0.25">
      <c r="B35" s="12"/>
    </row>
    <row r="36" spans="2:6" x14ac:dyDescent="0.25">
      <c r="B36" s="12"/>
    </row>
  </sheetData>
  <sheetProtection selectLockedCells="1" selectUnlockedCells="1"/>
  <mergeCells count="8">
    <mergeCell ref="B10:B11"/>
    <mergeCell ref="A2:C2"/>
    <mergeCell ref="A4:C4"/>
    <mergeCell ref="A5:C5"/>
    <mergeCell ref="A6:C6"/>
    <mergeCell ref="A8:C8"/>
    <mergeCell ref="A9:A11"/>
    <mergeCell ref="C10:C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B1:L40"/>
  <sheetViews>
    <sheetView workbookViewId="0">
      <selection activeCell="B1" sqref="B1:H1"/>
    </sheetView>
  </sheetViews>
  <sheetFormatPr defaultColWidth="9.140625" defaultRowHeight="18" customHeight="1" x14ac:dyDescent="0.25"/>
  <cols>
    <col min="1" max="1" width="6.140625" style="20" customWidth="1"/>
    <col min="2" max="3" width="3.5703125" style="12" customWidth="1"/>
    <col min="4" max="4" width="41.5703125" style="16" customWidth="1"/>
    <col min="5" max="5" width="14" style="12" customWidth="1"/>
    <col min="6" max="7" width="0" style="143" hidden="1" customWidth="1"/>
    <col min="8" max="8" width="9.42578125" style="20" hidden="1" customWidth="1"/>
    <col min="9" max="16384" width="9.140625" style="20"/>
  </cols>
  <sheetData>
    <row r="1" spans="2:12" ht="18" customHeight="1" x14ac:dyDescent="0.25">
      <c r="B1" s="1406" t="s">
        <v>1132</v>
      </c>
      <c r="C1" s="1407"/>
      <c r="D1" s="1407"/>
      <c r="E1" s="1407"/>
      <c r="F1" s="1408"/>
      <c r="G1" s="1408"/>
      <c r="H1" s="1408"/>
    </row>
    <row r="2" spans="2:12" ht="18" customHeight="1" x14ac:dyDescent="0.25">
      <c r="L2" s="413"/>
    </row>
    <row r="3" spans="2:12" ht="15.75" customHeight="1" x14ac:dyDescent="0.25">
      <c r="B3" s="1400" t="s">
        <v>73</v>
      </c>
      <c r="C3" s="1400"/>
      <c r="D3" s="1400"/>
      <c r="E3" s="1400"/>
      <c r="F3" s="1357"/>
      <c r="G3" s="1357"/>
      <c r="H3" s="1357"/>
    </row>
    <row r="4" spans="2:12" ht="15.75" customHeight="1" x14ac:dyDescent="0.25">
      <c r="B4" s="1416" t="s">
        <v>799</v>
      </c>
      <c r="C4" s="1417"/>
      <c r="D4" s="1417"/>
      <c r="E4" s="1417"/>
    </row>
    <row r="5" spans="2:12" ht="15.75" customHeight="1" x14ac:dyDescent="0.25">
      <c r="B5" s="1400" t="s">
        <v>497</v>
      </c>
      <c r="C5" s="1400"/>
      <c r="D5" s="1400"/>
      <c r="E5" s="1400"/>
      <c r="F5" s="1357"/>
      <c r="G5" s="1357"/>
      <c r="H5" s="1357"/>
    </row>
    <row r="6" spans="2:12" s="22" customFormat="1" ht="14.25" customHeight="1" x14ac:dyDescent="0.25">
      <c r="B6" s="1410" t="s">
        <v>226</v>
      </c>
      <c r="C6" s="1410"/>
      <c r="D6" s="1410"/>
      <c r="E6" s="1410"/>
      <c r="F6" s="1357"/>
      <c r="G6" s="1357"/>
      <c r="H6" s="1357"/>
    </row>
    <row r="7" spans="2:12" s="22" customFormat="1" ht="14.25" customHeight="1" x14ac:dyDescent="0.25">
      <c r="B7" s="17"/>
      <c r="C7" s="123"/>
      <c r="D7" s="124"/>
      <c r="E7" s="17"/>
    </row>
    <row r="8" spans="2:12" ht="30.6" customHeight="1" x14ac:dyDescent="0.25">
      <c r="B8" s="1411" t="s">
        <v>297</v>
      </c>
      <c r="C8" s="1413" t="s">
        <v>54</v>
      </c>
      <c r="D8" s="1413"/>
      <c r="E8" s="15" t="s">
        <v>55</v>
      </c>
      <c r="F8" s="20"/>
      <c r="G8" s="20"/>
    </row>
    <row r="9" spans="2:12" ht="30" customHeight="1" x14ac:dyDescent="0.25">
      <c r="B9" s="1412"/>
      <c r="C9" s="1414" t="s">
        <v>349</v>
      </c>
      <c r="D9" s="1414"/>
      <c r="E9" s="846"/>
      <c r="F9" s="20"/>
      <c r="G9" s="20"/>
    </row>
    <row r="10" spans="2:12" ht="52.9" customHeight="1" x14ac:dyDescent="0.25">
      <c r="B10" s="1412"/>
      <c r="C10" s="1414"/>
      <c r="D10" s="1415"/>
      <c r="E10" s="125" t="s">
        <v>61</v>
      </c>
      <c r="F10" s="20"/>
      <c r="G10" s="20"/>
    </row>
    <row r="11" spans="2:12" ht="23.25" customHeight="1" x14ac:dyDescent="0.25">
      <c r="B11" s="360"/>
      <c r="C11" s="1409" t="s">
        <v>401</v>
      </c>
      <c r="D11" s="1409"/>
      <c r="E11" s="126"/>
      <c r="F11" s="20"/>
      <c r="G11" s="20"/>
      <c r="I11" s="257"/>
    </row>
    <row r="12" spans="2:12" ht="18" customHeight="1" x14ac:dyDescent="0.25">
      <c r="B12" s="361"/>
      <c r="C12" s="127" t="s">
        <v>371</v>
      </c>
      <c r="D12" s="124"/>
      <c r="E12" s="126"/>
      <c r="F12" s="20"/>
      <c r="G12" s="20"/>
      <c r="I12" s="257"/>
    </row>
    <row r="13" spans="2:12" ht="18" customHeight="1" x14ac:dyDescent="0.25">
      <c r="B13" s="361" t="s">
        <v>307</v>
      </c>
      <c r="C13" s="128"/>
      <c r="D13" s="129" t="s">
        <v>494</v>
      </c>
      <c r="E13" s="126">
        <v>500</v>
      </c>
      <c r="F13" s="20"/>
      <c r="G13" s="20"/>
      <c r="I13" s="257"/>
    </row>
    <row r="14" spans="2:12" ht="18" customHeight="1" x14ac:dyDescent="0.25">
      <c r="B14" s="361" t="s">
        <v>315</v>
      </c>
      <c r="C14" s="128"/>
      <c r="D14" s="16" t="s">
        <v>371</v>
      </c>
      <c r="E14" s="126">
        <v>0</v>
      </c>
      <c r="F14" s="20"/>
      <c r="G14" s="20"/>
      <c r="I14" s="257"/>
    </row>
    <row r="15" spans="2:12" ht="18" customHeight="1" x14ac:dyDescent="0.25">
      <c r="B15" s="361" t="s">
        <v>316</v>
      </c>
      <c r="C15" s="128"/>
      <c r="D15" s="16" t="s">
        <v>521</v>
      </c>
      <c r="E15" s="126">
        <v>600</v>
      </c>
      <c r="F15" s="20"/>
      <c r="G15" s="20"/>
      <c r="I15" s="257"/>
    </row>
    <row r="16" spans="2:12" ht="18" customHeight="1" x14ac:dyDescent="0.25">
      <c r="B16" s="361" t="s">
        <v>317</v>
      </c>
      <c r="C16" s="128"/>
      <c r="D16" s="16" t="s">
        <v>522</v>
      </c>
      <c r="E16" s="126">
        <v>800</v>
      </c>
      <c r="F16" s="20"/>
      <c r="G16" s="20"/>
      <c r="I16" s="257"/>
    </row>
    <row r="17" spans="2:11" ht="18" customHeight="1" x14ac:dyDescent="0.25">
      <c r="B17" s="361" t="s">
        <v>318</v>
      </c>
      <c r="C17" s="128"/>
      <c r="D17" s="16" t="s">
        <v>523</v>
      </c>
      <c r="E17" s="126">
        <v>800</v>
      </c>
      <c r="F17" s="20"/>
      <c r="G17" s="20"/>
      <c r="I17" s="257"/>
    </row>
    <row r="18" spans="2:11" ht="18" customHeight="1" x14ac:dyDescent="0.25">
      <c r="B18" s="361" t="s">
        <v>319</v>
      </c>
      <c r="C18" s="128"/>
      <c r="D18" s="16" t="s">
        <v>524</v>
      </c>
      <c r="E18" s="126">
        <v>3609</v>
      </c>
      <c r="F18" s="20"/>
      <c r="G18" s="20"/>
      <c r="I18" s="257"/>
    </row>
    <row r="19" spans="2:11" ht="18" customHeight="1" x14ac:dyDescent="0.25">
      <c r="B19" s="361" t="s">
        <v>320</v>
      </c>
      <c r="C19" s="128"/>
      <c r="D19" s="16" t="s">
        <v>525</v>
      </c>
      <c r="E19" s="126">
        <v>2300</v>
      </c>
      <c r="F19" s="20"/>
      <c r="G19" s="20"/>
      <c r="I19" s="257"/>
    </row>
    <row r="20" spans="2:11" ht="18" customHeight="1" x14ac:dyDescent="0.25">
      <c r="B20" s="361" t="s">
        <v>321</v>
      </c>
      <c r="C20" s="128"/>
      <c r="D20" s="245" t="s">
        <v>400</v>
      </c>
      <c r="E20" s="126">
        <v>0</v>
      </c>
      <c r="F20" s="20"/>
      <c r="G20" s="20"/>
      <c r="I20" s="257"/>
    </row>
    <row r="21" spans="2:11" ht="18" customHeight="1" x14ac:dyDescent="0.25">
      <c r="B21" s="361" t="s">
        <v>322</v>
      </c>
      <c r="C21" s="289"/>
      <c r="D21" s="245" t="s">
        <v>369</v>
      </c>
      <c r="E21" s="126">
        <v>1800</v>
      </c>
      <c r="F21" s="20"/>
      <c r="G21" s="20"/>
      <c r="I21" s="257"/>
    </row>
    <row r="22" spans="2:11" ht="18" customHeight="1" x14ac:dyDescent="0.25">
      <c r="B22" s="361" t="s">
        <v>351</v>
      </c>
      <c r="C22" s="289"/>
      <c r="D22" s="290" t="s">
        <v>368</v>
      </c>
      <c r="E22" s="246">
        <v>1100</v>
      </c>
      <c r="F22" s="21"/>
      <c r="G22" s="21"/>
      <c r="H22" s="21"/>
      <c r="I22" s="257"/>
      <c r="K22" s="21"/>
    </row>
    <row r="23" spans="2:11" ht="18" customHeight="1" x14ac:dyDescent="0.25">
      <c r="B23" s="361" t="s">
        <v>352</v>
      </c>
      <c r="C23" s="289"/>
      <c r="D23" s="290" t="s">
        <v>616</v>
      </c>
      <c r="E23" s="246">
        <v>600</v>
      </c>
      <c r="F23" s="21"/>
      <c r="G23" s="21"/>
      <c r="H23" s="21"/>
      <c r="I23" s="257"/>
      <c r="K23" s="21"/>
    </row>
    <row r="24" spans="2:11" ht="18" customHeight="1" x14ac:dyDescent="0.25">
      <c r="B24" s="753" t="s">
        <v>353</v>
      </c>
      <c r="C24" s="127" t="s">
        <v>495</v>
      </c>
      <c r="D24" s="124"/>
      <c r="E24" s="130">
        <f>SUM(E13:E23)</f>
        <v>12109</v>
      </c>
      <c r="F24" s="130">
        <f t="shared" ref="F24:H24" si="0">SUM(F13:F22)</f>
        <v>0</v>
      </c>
      <c r="G24" s="130">
        <f t="shared" si="0"/>
        <v>0</v>
      </c>
      <c r="H24" s="130">
        <f t="shared" si="0"/>
        <v>0</v>
      </c>
      <c r="I24" s="257"/>
    </row>
    <row r="25" spans="2:11" ht="18" customHeight="1" x14ac:dyDescent="0.25">
      <c r="B25" s="361"/>
      <c r="E25" s="126"/>
      <c r="F25" s="20"/>
      <c r="G25" s="20"/>
      <c r="I25" s="257"/>
    </row>
    <row r="26" spans="2:11" ht="18" customHeight="1" x14ac:dyDescent="0.25">
      <c r="B26" s="361"/>
      <c r="C26" s="17"/>
      <c r="E26" s="291"/>
      <c r="F26" s="20"/>
      <c r="G26" s="20"/>
      <c r="I26" s="257"/>
    </row>
    <row r="27" spans="2:11" ht="37.9" customHeight="1" x14ac:dyDescent="0.25">
      <c r="B27" s="362" t="s">
        <v>354</v>
      </c>
      <c r="D27" s="16" t="s">
        <v>404</v>
      </c>
      <c r="E27" s="126">
        <v>4200</v>
      </c>
      <c r="F27" s="20"/>
      <c r="G27" s="20"/>
      <c r="I27" s="257"/>
    </row>
    <row r="28" spans="2:11" ht="23.25" customHeight="1" thickBot="1" x14ac:dyDescent="0.3">
      <c r="B28" s="752" t="s">
        <v>355</v>
      </c>
      <c r="C28" s="357"/>
      <c r="D28" s="355" t="s">
        <v>402</v>
      </c>
      <c r="E28" s="292">
        <f t="shared" ref="E28" si="1">E27</f>
        <v>4200</v>
      </c>
      <c r="F28" s="20"/>
      <c r="G28" s="20"/>
      <c r="I28" s="257"/>
    </row>
    <row r="29" spans="2:11" s="22" customFormat="1" ht="18" customHeight="1" thickBot="1" x14ac:dyDescent="0.3">
      <c r="B29" s="751" t="s">
        <v>356</v>
      </c>
      <c r="C29" s="356" t="s">
        <v>496</v>
      </c>
      <c r="D29" s="144"/>
      <c r="E29" s="293">
        <f>E24+E26+E27</f>
        <v>16309</v>
      </c>
      <c r="I29" s="258"/>
      <c r="K29" s="26"/>
    </row>
    <row r="30" spans="2:11" ht="18" customHeight="1" x14ac:dyDescent="0.25">
      <c r="B30" s="246"/>
      <c r="F30" s="20"/>
      <c r="G30" s="20"/>
    </row>
    <row r="31" spans="2:11" ht="18" customHeight="1" x14ac:dyDescent="0.25">
      <c r="F31" s="20"/>
      <c r="G31" s="20"/>
    </row>
    <row r="32" spans="2:11" ht="18" customHeight="1" x14ac:dyDescent="0.25">
      <c r="F32" s="20"/>
      <c r="G32" s="20"/>
    </row>
    <row r="33" spans="6:7" ht="18" customHeight="1" x14ac:dyDescent="0.25">
      <c r="F33" s="20"/>
      <c r="G33" s="20"/>
    </row>
    <row r="34" spans="6:7" ht="18" customHeight="1" x14ac:dyDescent="0.25">
      <c r="F34" s="20"/>
      <c r="G34" s="20"/>
    </row>
    <row r="35" spans="6:7" ht="18" customHeight="1" x14ac:dyDescent="0.25">
      <c r="F35" s="20"/>
      <c r="G35" s="20"/>
    </row>
    <row r="36" spans="6:7" ht="18" customHeight="1" x14ac:dyDescent="0.25">
      <c r="F36" s="20"/>
      <c r="G36" s="20"/>
    </row>
    <row r="37" spans="6:7" ht="18" customHeight="1" x14ac:dyDescent="0.25">
      <c r="F37" s="20"/>
      <c r="G37" s="20"/>
    </row>
    <row r="38" spans="6:7" ht="18" customHeight="1" x14ac:dyDescent="0.25">
      <c r="F38" s="20"/>
      <c r="G38" s="20"/>
    </row>
    <row r="39" spans="6:7" ht="18" customHeight="1" x14ac:dyDescent="0.25">
      <c r="F39" s="20"/>
      <c r="G39" s="20"/>
    </row>
    <row r="40" spans="6:7" ht="18" customHeight="1" x14ac:dyDescent="0.25">
      <c r="F40" s="20"/>
      <c r="G40" s="20"/>
    </row>
  </sheetData>
  <sheetProtection selectLockedCells="1" selectUnlockedCells="1"/>
  <mergeCells count="9">
    <mergeCell ref="B1:H1"/>
    <mergeCell ref="C11:D11"/>
    <mergeCell ref="B3:H3"/>
    <mergeCell ref="B5:H5"/>
    <mergeCell ref="B6:H6"/>
    <mergeCell ref="B8:B10"/>
    <mergeCell ref="C8:D8"/>
    <mergeCell ref="C9:D10"/>
    <mergeCell ref="B4:E4"/>
  </mergeCells>
  <phoneticPr fontId="80" type="noConversion"/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K57"/>
  <sheetViews>
    <sheetView zoomScale="120" workbookViewId="0">
      <selection sqref="A1:E1"/>
    </sheetView>
  </sheetViews>
  <sheetFormatPr defaultColWidth="9.140625" defaultRowHeight="11.25" x14ac:dyDescent="0.2"/>
  <cols>
    <col min="1" max="1" width="3.7109375" style="78" customWidth="1"/>
    <col min="2" max="2" width="40.85546875" style="78" customWidth="1"/>
    <col min="3" max="3" width="12.140625" style="79" customWidth="1"/>
    <col min="4" max="4" width="40.42578125" style="79" customWidth="1"/>
    <col min="5" max="5" width="14.5703125" style="79" customWidth="1"/>
    <col min="6" max="6" width="7.7109375" style="151" hidden="1" customWidth="1"/>
    <col min="7" max="7" width="7.140625" style="151" hidden="1" customWidth="1"/>
    <col min="8" max="8" width="7.85546875" style="151" hidden="1" customWidth="1"/>
    <col min="9" max="16384" width="9.140625" style="5"/>
  </cols>
  <sheetData>
    <row r="1" spans="1:9" ht="12.75" customHeight="1" x14ac:dyDescent="0.2">
      <c r="A1" s="1406" t="s">
        <v>1193</v>
      </c>
      <c r="B1" s="1406"/>
      <c r="C1" s="1406"/>
      <c r="D1" s="1406"/>
      <c r="E1" s="1406"/>
      <c r="F1" s="1032"/>
      <c r="G1" s="1033"/>
      <c r="H1" s="1033"/>
      <c r="I1" s="1033"/>
    </row>
    <row r="2" spans="1:9" x14ac:dyDescent="0.2">
      <c r="E2" s="80"/>
    </row>
    <row r="3" spans="1:9" s="59" customFormat="1" ht="12.75" x14ac:dyDescent="0.2">
      <c r="A3" s="81"/>
      <c r="B3" s="1310" t="s">
        <v>73</v>
      </c>
      <c r="C3" s="1310"/>
      <c r="D3" s="1310"/>
      <c r="E3" s="1310"/>
      <c r="F3" s="1357"/>
      <c r="G3" s="1357"/>
      <c r="H3" s="1357"/>
    </row>
    <row r="4" spans="1:9" s="59" customFormat="1" x14ac:dyDescent="0.2">
      <c r="A4" s="81"/>
      <c r="B4" s="1419" t="s">
        <v>800</v>
      </c>
      <c r="C4" s="1419"/>
      <c r="D4" s="1419"/>
      <c r="E4" s="1419"/>
    </row>
    <row r="5" spans="1:9" s="59" customFormat="1" ht="12.75" x14ac:dyDescent="0.2">
      <c r="A5" s="1311" t="s">
        <v>214</v>
      </c>
      <c r="B5" s="1359"/>
      <c r="C5" s="1359"/>
      <c r="D5" s="1359"/>
      <c r="E5" s="1418"/>
      <c r="F5" s="1359"/>
      <c r="G5" s="1359"/>
      <c r="H5" s="1359"/>
    </row>
    <row r="6" spans="1:9" s="59" customFormat="1" ht="12.75" customHeight="1" x14ac:dyDescent="0.2">
      <c r="A6" s="1313" t="s">
        <v>53</v>
      </c>
      <c r="B6" s="1314" t="s">
        <v>54</v>
      </c>
      <c r="C6" s="1421" t="s">
        <v>55</v>
      </c>
      <c r="D6" s="1420" t="s">
        <v>56</v>
      </c>
      <c r="E6" s="1423" t="s">
        <v>57</v>
      </c>
      <c r="I6" s="252"/>
    </row>
    <row r="7" spans="1:9" s="59" customFormat="1" ht="12.75" customHeight="1" x14ac:dyDescent="0.2">
      <c r="A7" s="1313"/>
      <c r="B7" s="1314"/>
      <c r="C7" s="1422"/>
      <c r="D7" s="1420"/>
      <c r="E7" s="1423"/>
      <c r="I7" s="252"/>
    </row>
    <row r="8" spans="1:9" s="60" customFormat="1" ht="36.6" customHeight="1" x14ac:dyDescent="0.2">
      <c r="A8" s="1313"/>
      <c r="B8" s="82" t="s">
        <v>58</v>
      </c>
      <c r="C8" s="83" t="s">
        <v>61</v>
      </c>
      <c r="D8" s="84" t="s">
        <v>62</v>
      </c>
      <c r="E8" s="843" t="s">
        <v>61</v>
      </c>
      <c r="I8" s="253"/>
    </row>
    <row r="9" spans="1:9" ht="11.45" customHeight="1" x14ac:dyDescent="0.2">
      <c r="A9" s="85">
        <v>1</v>
      </c>
      <c r="B9" s="86" t="s">
        <v>22</v>
      </c>
      <c r="C9" s="87"/>
      <c r="D9" s="69" t="s">
        <v>23</v>
      </c>
      <c r="E9" s="193"/>
      <c r="F9" s="5"/>
      <c r="G9" s="5"/>
      <c r="H9" s="5"/>
      <c r="I9" s="109"/>
    </row>
    <row r="10" spans="1:9" x14ac:dyDescent="0.2">
      <c r="A10" s="85">
        <f t="shared" ref="A10:A56" si="0">A9+1</f>
        <v>2</v>
      </c>
      <c r="B10" s="88" t="s">
        <v>33</v>
      </c>
      <c r="C10" s="135"/>
      <c r="D10" s="220" t="s">
        <v>166</v>
      </c>
      <c r="E10" s="208">
        <f>'ÖNK kötelező-nem kötelező'!E82+'ÖNK kötelező-nem kötelező'!F82</f>
        <v>71154</v>
      </c>
      <c r="F10" s="5"/>
      <c r="G10" s="5"/>
      <c r="H10" s="5"/>
      <c r="I10" s="109"/>
    </row>
    <row r="11" spans="1:9" x14ac:dyDescent="0.2">
      <c r="A11" s="85">
        <f t="shared" si="0"/>
        <v>3</v>
      </c>
      <c r="B11" s="88" t="s">
        <v>143</v>
      </c>
      <c r="C11" s="141">
        <f>'tám, végl. pe.átv  '!C11+'tám, végl. pe.átv  '!C19+'tám, végl. pe.átv  '!C20</f>
        <v>560236</v>
      </c>
      <c r="D11" s="220" t="s">
        <v>167</v>
      </c>
      <c r="E11" s="208">
        <f>'ÖNK kötelező-nem kötelező'!G82+'ÖNK kötelező-nem kötelező'!H82</f>
        <v>16819</v>
      </c>
      <c r="F11" s="5"/>
      <c r="G11" s="5"/>
      <c r="H11" s="5"/>
      <c r="I11" s="109"/>
    </row>
    <row r="12" spans="1:9" x14ac:dyDescent="0.2">
      <c r="A12" s="85">
        <f t="shared" si="0"/>
        <v>4</v>
      </c>
      <c r="B12" s="88" t="s">
        <v>140</v>
      </c>
      <c r="C12" s="141">
        <v>0</v>
      </c>
      <c r="D12" s="220" t="s">
        <v>168</v>
      </c>
      <c r="E12" s="208">
        <f>'ÖNK kötelező-nem kötelező'!I82+'ÖNK kötelező-nem kötelező'!J82</f>
        <v>823224</v>
      </c>
      <c r="F12" s="5"/>
      <c r="G12" s="5"/>
      <c r="H12" s="5"/>
      <c r="I12" s="109"/>
    </row>
    <row r="13" spans="1:9" ht="12" customHeight="1" x14ac:dyDescent="0.2">
      <c r="A13" s="85">
        <f t="shared" si="0"/>
        <v>5</v>
      </c>
      <c r="B13" s="234" t="s">
        <v>774</v>
      </c>
      <c r="C13" s="141">
        <f>'tám, végl. pe.átv  '!C35</f>
        <v>18991</v>
      </c>
      <c r="D13" s="220"/>
      <c r="E13" s="208"/>
      <c r="F13" s="5"/>
      <c r="G13" s="5"/>
      <c r="H13" s="5"/>
      <c r="I13" s="109"/>
    </row>
    <row r="14" spans="1:9" x14ac:dyDescent="0.2">
      <c r="A14" s="85">
        <f>A13+1</f>
        <v>6</v>
      </c>
      <c r="B14" s="88" t="s">
        <v>576</v>
      </c>
      <c r="C14" s="135"/>
      <c r="D14" s="220" t="s">
        <v>169</v>
      </c>
      <c r="E14" s="208">
        <f>'ellátottak önk.'!E29</f>
        <v>16309</v>
      </c>
      <c r="F14" s="5"/>
      <c r="G14" s="5"/>
      <c r="H14" s="5"/>
      <c r="I14" s="109"/>
    </row>
    <row r="15" spans="1:9" x14ac:dyDescent="0.2">
      <c r="A15" s="85">
        <f t="shared" ref="A15:A26" si="1">A14+1</f>
        <v>7</v>
      </c>
      <c r="B15" s="88" t="s">
        <v>575</v>
      </c>
      <c r="C15" s="135">
        <v>0</v>
      </c>
      <c r="D15" s="220"/>
      <c r="E15" s="474"/>
      <c r="F15" s="5"/>
      <c r="G15" s="5"/>
      <c r="H15" s="5"/>
      <c r="I15" s="109"/>
    </row>
    <row r="16" spans="1:9" x14ac:dyDescent="0.2">
      <c r="A16" s="85">
        <f t="shared" si="1"/>
        <v>8</v>
      </c>
      <c r="B16" s="380" t="s">
        <v>775</v>
      </c>
      <c r="C16" s="135">
        <f>'ÖNK kötelező-nem kötelező'!AP82+'ÖNK kötelező-nem kötelező'!AQ82</f>
        <v>119158</v>
      </c>
      <c r="D16" s="220" t="s">
        <v>170</v>
      </c>
      <c r="E16" s="474"/>
      <c r="F16" s="5"/>
      <c r="G16" s="5"/>
      <c r="H16" s="5"/>
      <c r="I16" s="109"/>
    </row>
    <row r="17" spans="1:10" x14ac:dyDescent="0.2">
      <c r="A17" s="85">
        <f t="shared" si="1"/>
        <v>9</v>
      </c>
      <c r="B17" s="88" t="s">
        <v>144</v>
      </c>
      <c r="C17" s="141">
        <f>'közhatalmi bevételek'!D31</f>
        <v>1015566</v>
      </c>
      <c r="D17" s="220" t="s">
        <v>171</v>
      </c>
      <c r="E17" s="139">
        <f>'ÖNK kötelező-nem kötelező'!K82+'ÖNK kötelező-nem kötelező'!L82</f>
        <v>39128</v>
      </c>
      <c r="F17" s="5"/>
      <c r="G17" s="5"/>
      <c r="H17" s="5"/>
      <c r="I17" s="109"/>
    </row>
    <row r="18" spans="1:10" x14ac:dyDescent="0.2">
      <c r="A18" s="85">
        <f t="shared" si="1"/>
        <v>10</v>
      </c>
      <c r="B18" s="91" t="s">
        <v>37</v>
      </c>
      <c r="C18" s="472"/>
      <c r="D18" s="220" t="s">
        <v>172</v>
      </c>
      <c r="E18" s="139">
        <f>'ÖNK kötelező-nem kötelező'!M82+'ÖNK kötelező-nem kötelező'!N82-E22</f>
        <v>101724</v>
      </c>
      <c r="F18" s="5"/>
      <c r="G18" s="5"/>
      <c r="H18" s="5"/>
      <c r="I18" s="109"/>
    </row>
    <row r="19" spans="1:10" x14ac:dyDescent="0.2">
      <c r="A19" s="85">
        <f t="shared" si="1"/>
        <v>11</v>
      </c>
      <c r="B19" s="91"/>
      <c r="C19" s="472"/>
      <c r="D19" s="220" t="s">
        <v>196</v>
      </c>
      <c r="E19" s="139">
        <f>'ÖNK kötelező-nem kötelező'!O82+'ÖNK kötelező-nem kötelező'!P82</f>
        <v>59837</v>
      </c>
      <c r="F19" s="5"/>
      <c r="G19" s="5"/>
      <c r="H19" s="5"/>
      <c r="I19" s="109"/>
    </row>
    <row r="20" spans="1:10" x14ac:dyDescent="0.2">
      <c r="A20" s="85">
        <f>A19+1</f>
        <v>12</v>
      </c>
      <c r="B20" s="56" t="s">
        <v>145</v>
      </c>
      <c r="C20" s="161">
        <f>'ÖNK kötelező-nem kötelező'!AL82+'ÖNK kötelező-nem kötelező'!AM82</f>
        <v>194383</v>
      </c>
      <c r="D20" s="220" t="s">
        <v>174</v>
      </c>
      <c r="E20" s="338">
        <f>tartalék!C24</f>
        <v>20358</v>
      </c>
      <c r="F20" s="5"/>
      <c r="G20" s="5"/>
      <c r="H20" s="5"/>
      <c r="I20" s="109"/>
    </row>
    <row r="21" spans="1:10" x14ac:dyDescent="0.2">
      <c r="A21" s="85">
        <f t="shared" si="1"/>
        <v>13</v>
      </c>
      <c r="C21" s="161"/>
      <c r="D21" s="220" t="s">
        <v>197</v>
      </c>
      <c r="E21" s="139">
        <f>tartalék!C29</f>
        <v>4764</v>
      </c>
      <c r="F21" s="5"/>
      <c r="G21" s="5"/>
      <c r="H21" s="5"/>
      <c r="I21" s="109"/>
    </row>
    <row r="22" spans="1:10" s="61" customFormat="1" x14ac:dyDescent="0.2">
      <c r="A22" s="85">
        <f t="shared" si="1"/>
        <v>14</v>
      </c>
      <c r="B22" s="78" t="s">
        <v>39</v>
      </c>
      <c r="C22" s="161"/>
      <c r="D22" s="220" t="s">
        <v>1178</v>
      </c>
      <c r="E22" s="210">
        <f>mc.pe.átad!E60</f>
        <v>5000</v>
      </c>
      <c r="I22" s="254"/>
    </row>
    <row r="23" spans="1:10" s="61" customFormat="1" x14ac:dyDescent="0.2">
      <c r="A23" s="85">
        <f t="shared" si="1"/>
        <v>15</v>
      </c>
      <c r="B23" s="78" t="s">
        <v>146</v>
      </c>
      <c r="C23" s="161">
        <v>0</v>
      </c>
      <c r="D23" s="251"/>
      <c r="E23" s="210"/>
      <c r="I23" s="254"/>
    </row>
    <row r="24" spans="1:10" x14ac:dyDescent="0.2">
      <c r="A24" s="85">
        <f t="shared" si="1"/>
        <v>16</v>
      </c>
      <c r="B24" s="100" t="s">
        <v>149</v>
      </c>
      <c r="C24" s="161">
        <v>1069</v>
      </c>
      <c r="D24" s="314" t="s">
        <v>63</v>
      </c>
      <c r="E24" s="211">
        <f>SUM(E10:E22)</f>
        <v>1158317</v>
      </c>
      <c r="F24" s="62">
        <f t="shared" ref="F24:H24" si="2">SUM(F10:F22)</f>
        <v>0</v>
      </c>
      <c r="G24" s="62">
        <f t="shared" si="2"/>
        <v>0</v>
      </c>
      <c r="H24" s="188">
        <f t="shared" si="2"/>
        <v>0</v>
      </c>
      <c r="I24" s="109"/>
    </row>
    <row r="25" spans="1:10" x14ac:dyDescent="0.2">
      <c r="A25" s="85">
        <f t="shared" si="1"/>
        <v>17</v>
      </c>
      <c r="B25" s="100" t="s">
        <v>150</v>
      </c>
      <c r="C25" s="161">
        <f>'felh. bev.  '!D13</f>
        <v>0</v>
      </c>
      <c r="D25" s="251"/>
      <c r="E25" s="369"/>
      <c r="F25" s="5"/>
      <c r="G25" s="5"/>
      <c r="H25" s="5"/>
      <c r="I25" s="109"/>
    </row>
    <row r="26" spans="1:10" x14ac:dyDescent="0.2">
      <c r="A26" s="85">
        <f t="shared" si="1"/>
        <v>18</v>
      </c>
      <c r="B26" s="78" t="s">
        <v>151</v>
      </c>
      <c r="C26" s="135">
        <f>'felh. bev.  '!D16</f>
        <v>0</v>
      </c>
      <c r="D26" s="315" t="s">
        <v>32</v>
      </c>
      <c r="E26" s="369"/>
      <c r="F26" s="5"/>
      <c r="G26" s="5"/>
      <c r="H26" s="5"/>
      <c r="I26" s="109"/>
    </row>
    <row r="27" spans="1:10" x14ac:dyDescent="0.2">
      <c r="A27" s="85">
        <f t="shared" si="0"/>
        <v>19</v>
      </c>
      <c r="B27" s="88" t="s">
        <v>152</v>
      </c>
      <c r="C27" s="135">
        <v>0</v>
      </c>
      <c r="D27" s="220" t="s">
        <v>198</v>
      </c>
      <c r="E27" s="210">
        <f>'felhalm. kiad.  '!G15+'felhalm. kiad.  '!G39+'felhalm. kiad.  '!G52+'felhalm. kiad.  '!G57+'felhalm. kiad.  '!G64+'felhalm. kiad.  '!G70+'felhalm. kiad.  '!G67</f>
        <v>2242884</v>
      </c>
      <c r="F27" s="5"/>
      <c r="G27" s="5"/>
      <c r="H27" s="5"/>
      <c r="I27" s="251"/>
      <c r="J27" s="311"/>
    </row>
    <row r="28" spans="1:10" x14ac:dyDescent="0.2">
      <c r="A28" s="85">
        <f t="shared" si="0"/>
        <v>20</v>
      </c>
      <c r="B28" s="88"/>
      <c r="C28" s="135"/>
      <c r="D28" s="220" t="s">
        <v>178</v>
      </c>
      <c r="E28" s="210">
        <f>'felhalm. kiad.  '!G21</f>
        <v>45800</v>
      </c>
      <c r="F28" s="5"/>
      <c r="G28" s="5"/>
      <c r="H28" s="5"/>
      <c r="I28" s="109"/>
    </row>
    <row r="29" spans="1:10" x14ac:dyDescent="0.2">
      <c r="A29" s="85">
        <f t="shared" si="0"/>
        <v>21</v>
      </c>
      <c r="B29" s="78" t="s">
        <v>153</v>
      </c>
      <c r="C29" s="135">
        <f>'ÖNK kötelező-nem kötelező'!AN82+'ÖNK kötelező-nem kötelező'!AO82</f>
        <v>15062</v>
      </c>
      <c r="D29" s="220" t="s">
        <v>179</v>
      </c>
      <c r="E29" s="210"/>
      <c r="F29" s="5"/>
      <c r="G29" s="5"/>
      <c r="H29" s="5"/>
      <c r="I29" s="109"/>
    </row>
    <row r="30" spans="1:10" s="61" customFormat="1" x14ac:dyDescent="0.2">
      <c r="A30" s="85">
        <f t="shared" si="0"/>
        <v>22</v>
      </c>
      <c r="B30" s="78" t="s">
        <v>195</v>
      </c>
      <c r="C30" s="135">
        <f>'ÖNK kötelező-nem kötelező'!AT51+'ÖNK kötelező-nem kötelező'!AU51+'ÖNK kötelező-nem kötelező'!AW82</f>
        <v>17909</v>
      </c>
      <c r="D30" s="220" t="s">
        <v>180</v>
      </c>
      <c r="E30" s="210">
        <f>'ÖNK kötelező-nem kötelező'!U82+'ÖNK kötelező-nem kötelező'!V82</f>
        <v>14465</v>
      </c>
      <c r="I30" s="254"/>
    </row>
    <row r="31" spans="1:10" s="61" customFormat="1" x14ac:dyDescent="0.2">
      <c r="A31" s="85">
        <f t="shared" si="0"/>
        <v>23</v>
      </c>
      <c r="B31" s="78"/>
      <c r="C31" s="135"/>
      <c r="D31" s="220" t="s">
        <v>584</v>
      </c>
      <c r="E31" s="210">
        <f>'felhalm. kiad.  '!G85</f>
        <v>3000</v>
      </c>
      <c r="I31" s="254"/>
    </row>
    <row r="32" spans="1:10" x14ac:dyDescent="0.2">
      <c r="A32" s="85">
        <f t="shared" si="0"/>
        <v>24</v>
      </c>
      <c r="C32" s="135"/>
      <c r="D32" s="220" t="s">
        <v>582</v>
      </c>
      <c r="E32" s="210">
        <f>'felhalm. kiad.  '!G80</f>
        <v>2927</v>
      </c>
      <c r="F32" s="5"/>
      <c r="G32" s="5"/>
      <c r="H32" s="5"/>
      <c r="I32" s="109"/>
    </row>
    <row r="33" spans="1:9" s="6" customFormat="1" x14ac:dyDescent="0.2">
      <c r="A33" s="85">
        <f t="shared" si="0"/>
        <v>25</v>
      </c>
      <c r="B33" s="95" t="s">
        <v>49</v>
      </c>
      <c r="C33" s="339">
        <f>C12+C20+C11+C17+C13+C29</f>
        <v>1804238</v>
      </c>
      <c r="D33" s="220" t="s">
        <v>583</v>
      </c>
      <c r="E33" s="137">
        <f>tartalék!C16</f>
        <v>8246</v>
      </c>
      <c r="I33" s="226"/>
    </row>
    <row r="34" spans="1:9" x14ac:dyDescent="0.2">
      <c r="A34" s="85">
        <f t="shared" si="0"/>
        <v>26</v>
      </c>
      <c r="B34" s="96" t="s">
        <v>64</v>
      </c>
      <c r="C34" s="162">
        <f>C15+C16+C24+C25+C26+C27+C30</f>
        <v>138136</v>
      </c>
      <c r="D34" s="305" t="s">
        <v>65</v>
      </c>
      <c r="E34" s="211">
        <f>SUM(E27:E33)</f>
        <v>2317322</v>
      </c>
      <c r="F34" s="5"/>
      <c r="G34" s="5"/>
      <c r="H34" s="5"/>
      <c r="I34" s="109"/>
    </row>
    <row r="35" spans="1:9" x14ac:dyDescent="0.2">
      <c r="A35" s="85">
        <f t="shared" si="0"/>
        <v>27</v>
      </c>
      <c r="B35" s="98" t="s">
        <v>48</v>
      </c>
      <c r="C35" s="164">
        <f>C33+C34</f>
        <v>1942374</v>
      </c>
      <c r="D35" s="316" t="s">
        <v>66</v>
      </c>
      <c r="E35" s="190">
        <f>E24+E34</f>
        <v>3475639</v>
      </c>
      <c r="F35" s="94">
        <f t="shared" ref="F35:H35" si="3">F24+F34</f>
        <v>0</v>
      </c>
      <c r="G35" s="94">
        <f t="shared" si="3"/>
        <v>0</v>
      </c>
      <c r="H35" s="192">
        <f t="shared" si="3"/>
        <v>0</v>
      </c>
      <c r="I35" s="109"/>
    </row>
    <row r="36" spans="1:9" x14ac:dyDescent="0.2">
      <c r="A36" s="85">
        <f t="shared" si="0"/>
        <v>28</v>
      </c>
      <c r="B36" s="100"/>
      <c r="C36" s="139"/>
      <c r="D36" s="251"/>
      <c r="E36" s="369"/>
      <c r="F36" s="5"/>
      <c r="G36" s="5"/>
      <c r="H36" s="5"/>
      <c r="I36" s="109"/>
    </row>
    <row r="37" spans="1:9" x14ac:dyDescent="0.2">
      <c r="A37" s="85">
        <f t="shared" si="0"/>
        <v>29</v>
      </c>
      <c r="B37" s="98" t="s">
        <v>21</v>
      </c>
      <c r="C37" s="164">
        <f>C35-E35</f>
        <v>-1533265</v>
      </c>
      <c r="D37" s="314"/>
      <c r="E37" s="592"/>
      <c r="F37" s="5"/>
      <c r="G37" s="5"/>
      <c r="H37" s="5"/>
      <c r="I37" s="109"/>
    </row>
    <row r="38" spans="1:9" s="6" customFormat="1" x14ac:dyDescent="0.2">
      <c r="A38" s="85">
        <f t="shared" si="0"/>
        <v>30</v>
      </c>
      <c r="B38" s="100"/>
      <c r="C38" s="210"/>
      <c r="D38" s="251"/>
      <c r="E38" s="369"/>
      <c r="I38" s="226"/>
    </row>
    <row r="39" spans="1:9" s="6" customFormat="1" x14ac:dyDescent="0.2">
      <c r="A39" s="85">
        <f t="shared" si="0"/>
        <v>31</v>
      </c>
      <c r="B39" s="63" t="s">
        <v>50</v>
      </c>
      <c r="C39" s="267"/>
      <c r="D39" s="315" t="s">
        <v>31</v>
      </c>
      <c r="E39" s="458"/>
      <c r="I39" s="226"/>
    </row>
    <row r="40" spans="1:9" s="6" customFormat="1" x14ac:dyDescent="0.2">
      <c r="A40" s="85">
        <f t="shared" si="0"/>
        <v>32</v>
      </c>
      <c r="B40" s="67" t="s">
        <v>479</v>
      </c>
      <c r="C40" s="267"/>
      <c r="D40" s="317" t="s">
        <v>4</v>
      </c>
      <c r="E40" s="593"/>
      <c r="I40" s="226"/>
    </row>
    <row r="41" spans="1:9" s="6" customFormat="1" ht="12.75" customHeight="1" x14ac:dyDescent="0.2">
      <c r="A41" s="152">
        <f t="shared" si="0"/>
        <v>33</v>
      </c>
      <c r="B41" s="389" t="s">
        <v>637</v>
      </c>
      <c r="C41" s="673"/>
      <c r="D41" s="340" t="s">
        <v>3</v>
      </c>
      <c r="E41" s="210">
        <f>'hitelállomány '!H12</f>
        <v>157440</v>
      </c>
      <c r="I41" s="226"/>
    </row>
    <row r="42" spans="1:9" x14ac:dyDescent="0.2">
      <c r="A42" s="85">
        <f t="shared" si="0"/>
        <v>34</v>
      </c>
      <c r="B42" s="57" t="s">
        <v>481</v>
      </c>
      <c r="C42" s="319"/>
      <c r="D42" s="220" t="s">
        <v>5</v>
      </c>
      <c r="E42" s="458"/>
      <c r="F42" s="5"/>
      <c r="G42" s="5"/>
      <c r="H42" s="5"/>
      <c r="I42" s="109"/>
    </row>
    <row r="43" spans="1:9" x14ac:dyDescent="0.2">
      <c r="A43" s="85">
        <f t="shared" si="0"/>
        <v>35</v>
      </c>
      <c r="B43" s="57" t="s">
        <v>158</v>
      </c>
      <c r="C43" s="135"/>
      <c r="D43" s="220" t="s">
        <v>6</v>
      </c>
      <c r="E43" s="458"/>
      <c r="F43" s="5"/>
      <c r="G43" s="5"/>
      <c r="H43" s="5"/>
      <c r="I43" s="109"/>
    </row>
    <row r="44" spans="1:9" x14ac:dyDescent="0.2">
      <c r="A44" s="85">
        <f t="shared" si="0"/>
        <v>36</v>
      </c>
      <c r="B44" s="231" t="s">
        <v>159</v>
      </c>
      <c r="C44" s="135">
        <f>'ÖNK kötelező-nem kötelező'!AX80+'ÖNK kötelező-nem kötelező'!AY80</f>
        <v>649603</v>
      </c>
      <c r="D44" s="220" t="s">
        <v>7</v>
      </c>
      <c r="E44" s="458"/>
      <c r="F44" s="5"/>
      <c r="G44" s="5"/>
      <c r="H44" s="5"/>
      <c r="I44" s="109"/>
    </row>
    <row r="45" spans="1:9" ht="17.25" x14ac:dyDescent="0.2">
      <c r="A45" s="85"/>
      <c r="B45" s="674" t="s">
        <v>754</v>
      </c>
      <c r="C45" s="135">
        <f>'ÖNK kötelező-nem kötelező'!AX12+'ÖNK kötelező-nem kötelező'!AY13+'ÖNK kötelező-nem kötelező'!AY19+'ÖNK kötelező-nem kötelező'!AX20+'ÖNK kötelező-nem kötelező'!AX25+'ÖNK kötelező-nem kötelező'!AX77+'ÖNK kötelező-nem kötelező'!AY78+'ÖNK kötelező-nem kötelező'!AY76+'ÖNK kötelező-nem kötelező'!AX26+'ÖNK kötelező-nem kötelező'!AX29</f>
        <v>2140105</v>
      </c>
      <c r="D45" s="220"/>
      <c r="E45" s="458"/>
      <c r="F45" s="5"/>
      <c r="G45" s="5"/>
      <c r="H45" s="5"/>
      <c r="I45" s="109"/>
    </row>
    <row r="46" spans="1:9" x14ac:dyDescent="0.2">
      <c r="A46" s="85">
        <f>A44+1</f>
        <v>37</v>
      </c>
      <c r="B46" s="231" t="s">
        <v>752</v>
      </c>
      <c r="C46" s="473"/>
      <c r="D46" s="220"/>
      <c r="E46" s="458"/>
      <c r="F46" s="5"/>
      <c r="G46" s="5"/>
      <c r="H46" s="5"/>
      <c r="I46" s="109"/>
    </row>
    <row r="47" spans="1:9" x14ac:dyDescent="0.2">
      <c r="A47" s="85">
        <f t="shared" si="0"/>
        <v>38</v>
      </c>
      <c r="B47" s="58" t="s">
        <v>160</v>
      </c>
      <c r="C47" s="135">
        <f>'ÖNK kötelező-nem kötelező'!AY36+'ÖNK kötelező-nem kötelező'!AX36</f>
        <v>19185</v>
      </c>
      <c r="D47" s="220" t="s">
        <v>8</v>
      </c>
      <c r="E47" s="369"/>
      <c r="F47" s="5"/>
      <c r="G47" s="5"/>
      <c r="H47" s="5"/>
      <c r="I47" s="109"/>
    </row>
    <row r="48" spans="1:9" x14ac:dyDescent="0.2">
      <c r="A48" s="85">
        <f t="shared" si="0"/>
        <v>39</v>
      </c>
      <c r="B48" s="58" t="s">
        <v>483</v>
      </c>
      <c r="C48" s="596"/>
      <c r="D48" s="220" t="s">
        <v>199</v>
      </c>
      <c r="E48" s="210">
        <f>'ÖNK kötelező-nem kötelező'!AD36+'ÖNK kötelező-nem kötelező'!AC36</f>
        <v>19185</v>
      </c>
      <c r="F48" s="5"/>
      <c r="G48" s="5"/>
      <c r="H48" s="5"/>
      <c r="I48" s="109"/>
    </row>
    <row r="49" spans="1:11" x14ac:dyDescent="0.2">
      <c r="A49" s="85">
        <f t="shared" si="0"/>
        <v>40</v>
      </c>
      <c r="B49" s="57" t="s">
        <v>484</v>
      </c>
      <c r="C49" s="473"/>
      <c r="D49" s="220" t="s">
        <v>188</v>
      </c>
      <c r="E49" s="369"/>
      <c r="F49" s="5"/>
      <c r="G49" s="5"/>
      <c r="H49" s="5"/>
      <c r="I49" s="109"/>
    </row>
    <row r="50" spans="1:11" x14ac:dyDescent="0.2">
      <c r="A50" s="85">
        <f t="shared" si="0"/>
        <v>41</v>
      </c>
      <c r="B50" s="57" t="s">
        <v>485</v>
      </c>
      <c r="C50" s="473"/>
      <c r="D50" s="312" t="s">
        <v>189</v>
      </c>
      <c r="E50" s="139">
        <f>'pü.mérleg Hivatal'!D48+'püm. GAMESZ. '!C48+'püm-TASZII.'!C48+püm.Brunszvik!C48+'püm Festetics'!C48</f>
        <v>1051706</v>
      </c>
      <c r="F50" s="5"/>
      <c r="G50" s="5"/>
      <c r="H50" s="5"/>
      <c r="I50" s="109"/>
    </row>
    <row r="51" spans="1:11" x14ac:dyDescent="0.2">
      <c r="A51" s="85">
        <f t="shared" si="0"/>
        <v>42</v>
      </c>
      <c r="B51" s="57" t="s">
        <v>0</v>
      </c>
      <c r="C51" s="473"/>
      <c r="D51" s="312" t="s">
        <v>190</v>
      </c>
      <c r="E51" s="139">
        <f>'pü.mérleg Hivatal'!D49+'püm. GAMESZ. '!C49+'püm-TASZII.'!C49+püm.Brunszvik!C49+'püm Festetics'!C49</f>
        <v>47297</v>
      </c>
      <c r="F51" s="5"/>
      <c r="G51" s="5"/>
      <c r="H51" s="5"/>
      <c r="I51" s="109"/>
    </row>
    <row r="52" spans="1:11" x14ac:dyDescent="0.2">
      <c r="A52" s="85">
        <f t="shared" si="0"/>
        <v>43</v>
      </c>
      <c r="B52" s="57" t="s">
        <v>1</v>
      </c>
      <c r="C52" s="135"/>
      <c r="D52" s="220" t="s">
        <v>13</v>
      </c>
      <c r="E52" s="210"/>
      <c r="F52" s="5"/>
      <c r="G52" s="5"/>
      <c r="H52" s="5"/>
      <c r="I52" s="109"/>
    </row>
    <row r="53" spans="1:11" x14ac:dyDescent="0.2">
      <c r="A53" s="85">
        <f t="shared" si="0"/>
        <v>44</v>
      </c>
      <c r="B53" s="57"/>
      <c r="C53" s="473"/>
      <c r="D53" s="220" t="s">
        <v>14</v>
      </c>
      <c r="E53" s="210"/>
      <c r="F53" s="5"/>
      <c r="G53" s="5"/>
      <c r="H53" s="5"/>
      <c r="I53" s="109"/>
    </row>
    <row r="54" spans="1:11" x14ac:dyDescent="0.2">
      <c r="A54" s="85">
        <f t="shared" si="0"/>
        <v>45</v>
      </c>
      <c r="B54" s="57"/>
      <c r="C54" s="473"/>
      <c r="D54" s="220" t="s">
        <v>15</v>
      </c>
      <c r="E54" s="210"/>
      <c r="F54" s="5"/>
      <c r="G54" s="5"/>
      <c r="H54" s="5"/>
      <c r="I54" s="109"/>
    </row>
    <row r="55" spans="1:11" ht="12" thickBot="1" x14ac:dyDescent="0.25">
      <c r="A55" s="85">
        <f t="shared" si="0"/>
        <v>46</v>
      </c>
      <c r="B55" s="98" t="s">
        <v>277</v>
      </c>
      <c r="C55" s="267">
        <f>SUM(C40:C53)</f>
        <v>2808893</v>
      </c>
      <c r="D55" s="315" t="s">
        <v>270</v>
      </c>
      <c r="E55" s="190">
        <f t="shared" ref="E55:H55" si="4">SUM(E40:E54)</f>
        <v>1275628</v>
      </c>
      <c r="F55" s="94">
        <f t="shared" si="4"/>
        <v>0</v>
      </c>
      <c r="G55" s="94">
        <f t="shared" si="4"/>
        <v>0</v>
      </c>
      <c r="H55" s="192">
        <f t="shared" si="4"/>
        <v>0</v>
      </c>
      <c r="I55" s="109"/>
    </row>
    <row r="56" spans="1:11" ht="12" thickBot="1" x14ac:dyDescent="0.25">
      <c r="A56" s="347">
        <f t="shared" si="0"/>
        <v>47</v>
      </c>
      <c r="B56" s="381" t="s">
        <v>272</v>
      </c>
      <c r="C56" s="342">
        <f>C35+C55</f>
        <v>4751267</v>
      </c>
      <c r="D56" s="343" t="s">
        <v>271</v>
      </c>
      <c r="E56" s="575">
        <f>E35+E55</f>
        <v>4751267</v>
      </c>
      <c r="F56" s="196">
        <f t="shared" ref="F56:H56" si="5">F35+F55</f>
        <v>0</v>
      </c>
      <c r="G56" s="222">
        <f t="shared" si="5"/>
        <v>0</v>
      </c>
      <c r="H56" s="241">
        <f t="shared" si="5"/>
        <v>0</v>
      </c>
      <c r="I56" s="138"/>
      <c r="K56" s="390"/>
    </row>
    <row r="57" spans="1:11" x14ac:dyDescent="0.2">
      <c r="B57" s="103"/>
      <c r="C57" s="102"/>
      <c r="D57" s="94"/>
      <c r="E57" s="102"/>
      <c r="F57" s="5"/>
      <c r="G57" s="5"/>
      <c r="H57" s="5"/>
    </row>
  </sheetData>
  <sheetProtection selectLockedCells="1" selectUnlockedCells="1"/>
  <mergeCells count="9">
    <mergeCell ref="A1:E1"/>
    <mergeCell ref="A5:H5"/>
    <mergeCell ref="A6:A8"/>
    <mergeCell ref="B4:E4"/>
    <mergeCell ref="B6:B7"/>
    <mergeCell ref="D6:D7"/>
    <mergeCell ref="B3:H3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BB84"/>
  <sheetViews>
    <sheetView zoomScale="130" zoomScaleNormal="130" workbookViewId="0">
      <pane xSplit="3" ySplit="9" topLeftCell="AA10" activePane="bottomRight" state="frozen"/>
      <selection pane="topRight" activeCell="D1" sqref="D1"/>
      <selection pane="bottomLeft" activeCell="A10" sqref="A10"/>
      <selection pane="bottomRight" activeCell="B1" sqref="B1:BB1"/>
    </sheetView>
  </sheetViews>
  <sheetFormatPr defaultColWidth="9.140625" defaultRowHeight="9.75" x14ac:dyDescent="0.2"/>
  <cols>
    <col min="1" max="1" width="4.140625" style="134" customWidth="1"/>
    <col min="2" max="2" width="4.85546875" style="621" customWidth="1"/>
    <col min="3" max="3" width="31.140625" style="643" customWidth="1"/>
    <col min="4" max="4" width="5.42578125" style="643" customWidth="1"/>
    <col min="5" max="5" width="4.5703125" style="861" customWidth="1"/>
    <col min="6" max="18" width="4.5703125" style="231" customWidth="1"/>
    <col min="19" max="19" width="5.42578125" style="231" customWidth="1"/>
    <col min="20" max="20" width="5" style="231" customWidth="1"/>
    <col min="21" max="30" width="4.5703125" style="231" customWidth="1"/>
    <col min="31" max="32" width="5.28515625" style="231" customWidth="1"/>
    <col min="33" max="33" width="5.7109375" style="231" customWidth="1"/>
    <col min="34" max="36" width="4.5703125" style="158" customWidth="1"/>
    <col min="37" max="37" width="5.28515625" style="158" bestFit="1" customWidth="1"/>
    <col min="38" max="49" width="4.5703125" style="134" customWidth="1"/>
    <col min="50" max="50" width="5.140625" style="134" customWidth="1"/>
    <col min="51" max="51" width="5.28515625" style="134" customWidth="1"/>
    <col min="52" max="52" width="5.5703125" style="134" customWidth="1"/>
    <col min="53" max="53" width="5.28515625" style="134" customWidth="1"/>
    <col min="54" max="54" width="5.7109375" style="134" customWidth="1"/>
    <col min="55" max="16384" width="9.140625" style="134"/>
  </cols>
  <sheetData>
    <row r="1" spans="1:54" ht="8.25" x14ac:dyDescent="0.15">
      <c r="B1" s="1473" t="s">
        <v>1194</v>
      </c>
      <c r="C1" s="1473"/>
      <c r="D1" s="1473"/>
      <c r="E1" s="1473"/>
      <c r="F1" s="1473"/>
      <c r="G1" s="1473"/>
      <c r="H1" s="1473"/>
      <c r="I1" s="1473"/>
      <c r="J1" s="1473"/>
      <c r="K1" s="1473"/>
      <c r="L1" s="1473"/>
      <c r="M1" s="1473"/>
      <c r="N1" s="1473"/>
      <c r="O1" s="1473"/>
      <c r="P1" s="1473"/>
      <c r="Q1" s="1473"/>
      <c r="R1" s="1473"/>
      <c r="S1" s="1473"/>
      <c r="T1" s="1473"/>
      <c r="U1" s="1473"/>
      <c r="V1" s="1473"/>
      <c r="W1" s="1473"/>
      <c r="X1" s="1473"/>
      <c r="Y1" s="1473"/>
      <c r="Z1" s="1473"/>
      <c r="AA1" s="1473"/>
      <c r="AB1" s="1473"/>
      <c r="AC1" s="1473"/>
      <c r="AD1" s="1473"/>
      <c r="AE1" s="1473"/>
      <c r="AF1" s="1473"/>
      <c r="AG1" s="1473"/>
      <c r="AH1" s="1473"/>
      <c r="AI1" s="1473"/>
      <c r="AJ1" s="1473"/>
      <c r="AK1" s="1473"/>
      <c r="AL1" s="1473"/>
      <c r="AM1" s="1473"/>
      <c r="AN1" s="1473"/>
      <c r="AO1" s="1473"/>
      <c r="AP1" s="1473"/>
      <c r="AQ1" s="1473"/>
      <c r="AR1" s="1473"/>
      <c r="AS1" s="1473"/>
      <c r="AT1" s="1473"/>
      <c r="AU1" s="1473"/>
      <c r="AV1" s="1473"/>
      <c r="AW1" s="1473"/>
      <c r="AX1" s="1473"/>
      <c r="AY1" s="1473"/>
      <c r="AZ1" s="1473"/>
      <c r="BA1" s="1473"/>
      <c r="BB1" s="1473"/>
    </row>
    <row r="2" spans="1:54" x14ac:dyDescent="0.2">
      <c r="B2" s="1312" t="s">
        <v>73</v>
      </c>
      <c r="C2" s="1312"/>
      <c r="D2" s="1312"/>
      <c r="E2" s="1312"/>
      <c r="F2" s="1312"/>
      <c r="G2" s="1312"/>
      <c r="H2" s="1312"/>
      <c r="I2" s="1312"/>
      <c r="J2" s="1312"/>
      <c r="K2" s="1312"/>
      <c r="L2" s="1312"/>
      <c r="M2" s="1312"/>
      <c r="N2" s="1312"/>
      <c r="O2" s="1312"/>
      <c r="P2" s="1312"/>
      <c r="Q2" s="1312"/>
      <c r="R2" s="1312"/>
      <c r="S2" s="1312"/>
      <c r="T2" s="1312"/>
      <c r="U2" s="1312"/>
      <c r="V2" s="1312"/>
      <c r="W2" s="1312"/>
      <c r="X2" s="1312"/>
      <c r="Y2" s="1312"/>
      <c r="Z2" s="1312"/>
      <c r="AA2" s="1312"/>
      <c r="AB2" s="1312"/>
      <c r="AC2" s="1312"/>
      <c r="AD2" s="1312"/>
      <c r="AE2" s="1312"/>
      <c r="AF2" s="1312"/>
      <c r="AG2" s="1312"/>
      <c r="AH2" s="1312"/>
      <c r="AI2" s="1312"/>
      <c r="AJ2" s="1312"/>
      <c r="AK2" s="1312"/>
      <c r="AL2" s="1312"/>
      <c r="AM2" s="1312"/>
      <c r="AN2" s="1312"/>
      <c r="AO2" s="1312"/>
      <c r="AP2" s="1312"/>
      <c r="AQ2" s="1312"/>
      <c r="AR2" s="1312"/>
      <c r="AS2" s="1312"/>
      <c r="AT2" s="1312"/>
      <c r="AU2" s="1312"/>
      <c r="AV2" s="1312"/>
      <c r="AW2" s="1312"/>
      <c r="AX2" s="1312"/>
      <c r="AY2" s="1312"/>
      <c r="AZ2" s="1312"/>
      <c r="BA2" s="1312"/>
      <c r="BB2" s="1312"/>
    </row>
    <row r="3" spans="1:54" x14ac:dyDescent="0.2">
      <c r="A3" s="644"/>
      <c r="B3" s="1312" t="s">
        <v>871</v>
      </c>
      <c r="C3" s="1312"/>
      <c r="D3" s="1312"/>
      <c r="E3" s="1312"/>
      <c r="F3" s="1312"/>
      <c r="G3" s="1312"/>
      <c r="H3" s="1312"/>
      <c r="I3" s="1312"/>
      <c r="J3" s="1312"/>
      <c r="K3" s="1312"/>
      <c r="L3" s="1312"/>
      <c r="M3" s="1312"/>
      <c r="N3" s="1312"/>
      <c r="O3" s="1312"/>
      <c r="P3" s="1312"/>
      <c r="Q3" s="1312"/>
      <c r="R3" s="1312"/>
      <c r="S3" s="1312"/>
      <c r="T3" s="1312"/>
      <c r="U3" s="1312"/>
      <c r="V3" s="1312"/>
      <c r="W3" s="1312"/>
      <c r="X3" s="1312"/>
      <c r="Y3" s="1312"/>
      <c r="Z3" s="1312"/>
      <c r="AA3" s="1312"/>
      <c r="AB3" s="1312"/>
      <c r="AC3" s="1312"/>
      <c r="AD3" s="1312"/>
      <c r="AE3" s="1312"/>
      <c r="AF3" s="1312"/>
      <c r="AG3" s="1312"/>
      <c r="AH3" s="1312"/>
      <c r="AI3" s="1312"/>
      <c r="AJ3" s="1312"/>
      <c r="AK3" s="1312"/>
      <c r="AL3" s="1312"/>
      <c r="AM3" s="1312"/>
      <c r="AN3" s="1312"/>
      <c r="AO3" s="1312"/>
      <c r="AP3" s="1312"/>
      <c r="AQ3" s="1312"/>
      <c r="AR3" s="1312"/>
      <c r="AS3" s="1312"/>
      <c r="AT3" s="1312"/>
      <c r="AU3" s="1312"/>
      <c r="AV3" s="1312"/>
      <c r="AW3" s="1312"/>
      <c r="AX3" s="1312"/>
      <c r="AY3" s="1312"/>
      <c r="AZ3" s="1312"/>
      <c r="BA3" s="1312"/>
      <c r="BB3" s="1312"/>
    </row>
    <row r="4" spans="1:54" ht="12.75" customHeight="1" thickBot="1" x14ac:dyDescent="0.25">
      <c r="A4" s="644"/>
      <c r="B4" s="1472" t="s">
        <v>214</v>
      </c>
      <c r="C4" s="1472"/>
      <c r="D4" s="1472"/>
      <c r="E4" s="1472"/>
      <c r="F4" s="1472"/>
      <c r="G4" s="1472"/>
      <c r="H4" s="1472"/>
      <c r="I4" s="1472"/>
      <c r="J4" s="1472"/>
      <c r="K4" s="1472"/>
      <c r="L4" s="1472"/>
      <c r="M4" s="1472"/>
      <c r="N4" s="1472"/>
      <c r="O4" s="1472"/>
      <c r="P4" s="1472"/>
      <c r="Q4" s="1472"/>
      <c r="R4" s="1472"/>
      <c r="S4" s="1472"/>
      <c r="T4" s="1472"/>
      <c r="U4" s="1472"/>
      <c r="V4" s="1472"/>
      <c r="W4" s="1472"/>
      <c r="X4" s="1472"/>
      <c r="Y4" s="1472"/>
      <c r="Z4" s="1472"/>
      <c r="AA4" s="1472"/>
      <c r="AB4" s="1472"/>
      <c r="AC4" s="1472"/>
      <c r="AD4" s="1472"/>
      <c r="AE4" s="1472"/>
      <c r="AF4" s="1472"/>
      <c r="AG4" s="1472"/>
      <c r="AH4" s="1472"/>
      <c r="AI4" s="1472"/>
      <c r="AJ4" s="1472"/>
      <c r="AK4" s="1472"/>
      <c r="AL4" s="1472"/>
      <c r="AM4" s="1472"/>
      <c r="AN4" s="1472"/>
      <c r="AO4" s="1472"/>
      <c r="AP4" s="1472"/>
      <c r="AQ4" s="1472"/>
      <c r="AR4" s="1472"/>
      <c r="AS4" s="1472"/>
      <c r="AT4" s="1472"/>
      <c r="AU4" s="1472"/>
      <c r="AV4" s="1472"/>
      <c r="AW4" s="1472"/>
      <c r="AX4" s="1472"/>
      <c r="AY4" s="1472"/>
      <c r="AZ4" s="1472"/>
      <c r="BA4" s="1472"/>
      <c r="BB4" s="1472"/>
    </row>
    <row r="5" spans="1:54" ht="12.75" customHeight="1" x14ac:dyDescent="0.2">
      <c r="A5" s="644"/>
      <c r="B5" s="1475" t="s">
        <v>297</v>
      </c>
      <c r="C5" s="901" t="s">
        <v>54</v>
      </c>
      <c r="D5" s="902" t="s">
        <v>55</v>
      </c>
      <c r="E5" s="1454" t="s">
        <v>56</v>
      </c>
      <c r="F5" s="1455"/>
      <c r="G5" s="1454" t="s">
        <v>57</v>
      </c>
      <c r="H5" s="1455"/>
      <c r="I5" s="1454" t="s">
        <v>298</v>
      </c>
      <c r="J5" s="1455"/>
      <c r="K5" s="1454" t="s">
        <v>299</v>
      </c>
      <c r="L5" s="1455"/>
      <c r="M5" s="1454" t="s">
        <v>300</v>
      </c>
      <c r="N5" s="1455"/>
      <c r="O5" s="1454" t="s">
        <v>399</v>
      </c>
      <c r="P5" s="1474"/>
      <c r="Q5" s="1483" t="s">
        <v>405</v>
      </c>
      <c r="R5" s="1474"/>
      <c r="S5" s="1426" t="s">
        <v>406</v>
      </c>
      <c r="T5" s="1427"/>
      <c r="U5" s="1426" t="s">
        <v>817</v>
      </c>
      <c r="V5" s="1427"/>
      <c r="W5" s="1426" t="s">
        <v>408</v>
      </c>
      <c r="X5" s="1427"/>
      <c r="Y5" s="1426" t="s">
        <v>409</v>
      </c>
      <c r="Z5" s="1427"/>
      <c r="AA5" s="1426" t="s">
        <v>410</v>
      </c>
      <c r="AB5" s="1427"/>
      <c r="AC5" s="1426" t="s">
        <v>818</v>
      </c>
      <c r="AD5" s="1427"/>
      <c r="AE5" s="1426" t="s">
        <v>819</v>
      </c>
      <c r="AF5" s="1427"/>
      <c r="AG5" s="903" t="s">
        <v>820</v>
      </c>
      <c r="AH5" s="1428" t="s">
        <v>821</v>
      </c>
      <c r="AI5" s="1429"/>
      <c r="AJ5" s="1428" t="s">
        <v>822</v>
      </c>
      <c r="AK5" s="1429"/>
      <c r="AL5" s="1428" t="s">
        <v>823</v>
      </c>
      <c r="AM5" s="1429"/>
      <c r="AN5" s="1428" t="s">
        <v>824</v>
      </c>
      <c r="AO5" s="1429"/>
      <c r="AP5" s="1428" t="s">
        <v>825</v>
      </c>
      <c r="AQ5" s="1429"/>
      <c r="AR5" s="1428" t="s">
        <v>826</v>
      </c>
      <c r="AS5" s="1429"/>
      <c r="AT5" s="1428" t="s">
        <v>759</v>
      </c>
      <c r="AU5" s="1429"/>
      <c r="AV5" s="1428" t="s">
        <v>830</v>
      </c>
      <c r="AW5" s="1429"/>
      <c r="AX5" s="1428" t="s">
        <v>870</v>
      </c>
      <c r="AY5" s="1429"/>
      <c r="AZ5" s="1428" t="s">
        <v>1127</v>
      </c>
      <c r="BA5" s="1429"/>
      <c r="BB5" s="904" t="s">
        <v>1128</v>
      </c>
    </row>
    <row r="6" spans="1:54" ht="10.5" thickBot="1" x14ac:dyDescent="0.25">
      <c r="A6" s="644"/>
      <c r="B6" s="1476"/>
      <c r="C6" s="849"/>
      <c r="D6" s="866"/>
      <c r="E6" s="1465" t="s">
        <v>62</v>
      </c>
      <c r="F6" s="1466"/>
      <c r="G6" s="1466"/>
      <c r="H6" s="1466"/>
      <c r="I6" s="1466"/>
      <c r="J6" s="1466"/>
      <c r="K6" s="1466"/>
      <c r="L6" s="1466"/>
      <c r="M6" s="1466"/>
      <c r="N6" s="1466"/>
      <c r="O6" s="1466"/>
      <c r="P6" s="1466"/>
      <c r="Q6" s="1466"/>
      <c r="R6" s="1466"/>
      <c r="S6" s="1467"/>
      <c r="T6" s="1467"/>
      <c r="U6" s="1467"/>
      <c r="V6" s="1467"/>
      <c r="W6" s="1467"/>
      <c r="X6" s="1467"/>
      <c r="Y6" s="1467"/>
      <c r="Z6" s="1467"/>
      <c r="AA6" s="1467"/>
      <c r="AB6" s="1467"/>
      <c r="AC6" s="1467"/>
      <c r="AD6" s="1467"/>
      <c r="AE6" s="1467"/>
      <c r="AF6" s="1467"/>
      <c r="AG6" s="1468"/>
      <c r="AH6" s="1424" t="s">
        <v>58</v>
      </c>
      <c r="AI6" s="1424"/>
      <c r="AJ6" s="1424"/>
      <c r="AK6" s="1424"/>
      <c r="AL6" s="1424"/>
      <c r="AM6" s="1424"/>
      <c r="AN6" s="1424"/>
      <c r="AO6" s="1424"/>
      <c r="AP6" s="1424"/>
      <c r="AQ6" s="1424"/>
      <c r="AR6" s="1424"/>
      <c r="AS6" s="1424"/>
      <c r="AT6" s="1424"/>
      <c r="AU6" s="1424"/>
      <c r="AV6" s="1424"/>
      <c r="AW6" s="1424"/>
      <c r="AX6" s="1424"/>
      <c r="AY6" s="1424"/>
      <c r="AZ6" s="1424"/>
      <c r="BA6" s="1424"/>
      <c r="BB6" s="1425"/>
    </row>
    <row r="7" spans="1:54" s="649" customFormat="1" ht="33.75" customHeight="1" x14ac:dyDescent="0.2">
      <c r="A7" s="774"/>
      <c r="B7" s="1477"/>
      <c r="C7" s="1451" t="s">
        <v>78</v>
      </c>
      <c r="D7" s="1460" t="s">
        <v>829</v>
      </c>
      <c r="E7" s="1463" t="s">
        <v>280</v>
      </c>
      <c r="F7" s="1458"/>
      <c r="G7" s="1456" t="s">
        <v>20</v>
      </c>
      <c r="H7" s="1456"/>
      <c r="I7" s="1456" t="s">
        <v>278</v>
      </c>
      <c r="J7" s="1456"/>
      <c r="K7" s="1458" t="s">
        <v>287</v>
      </c>
      <c r="L7" s="1458"/>
      <c r="M7" s="1458" t="s">
        <v>286</v>
      </c>
      <c r="N7" s="1458"/>
      <c r="O7" s="1479" t="s">
        <v>194</v>
      </c>
      <c r="P7" s="1480"/>
      <c r="Q7" s="1458" t="s">
        <v>279</v>
      </c>
      <c r="R7" s="1456"/>
      <c r="S7" s="1442" t="s">
        <v>805</v>
      </c>
      <c r="T7" s="1442"/>
      <c r="U7" s="1458" t="s">
        <v>806</v>
      </c>
      <c r="V7" s="1458"/>
      <c r="W7" s="1458" t="s">
        <v>926</v>
      </c>
      <c r="X7" s="1456"/>
      <c r="Y7" s="1458" t="s">
        <v>807</v>
      </c>
      <c r="Z7" s="1456"/>
      <c r="AA7" s="1442" t="s">
        <v>869</v>
      </c>
      <c r="AB7" s="1442"/>
      <c r="AC7" s="1442" t="s">
        <v>815</v>
      </c>
      <c r="AD7" s="1442"/>
      <c r="AE7" s="1442" t="s">
        <v>62</v>
      </c>
      <c r="AF7" s="1443"/>
      <c r="AG7" s="1445" t="s">
        <v>808</v>
      </c>
      <c r="AH7" s="1484" t="s">
        <v>930</v>
      </c>
      <c r="AI7" s="1438"/>
      <c r="AJ7" s="1437" t="s">
        <v>809</v>
      </c>
      <c r="AK7" s="1438"/>
      <c r="AL7" s="1433" t="s">
        <v>810</v>
      </c>
      <c r="AM7" s="1434"/>
      <c r="AN7" s="1437" t="s">
        <v>812</v>
      </c>
      <c r="AO7" s="1438"/>
      <c r="AP7" s="1437" t="s">
        <v>811</v>
      </c>
      <c r="AQ7" s="1438"/>
      <c r="AR7" s="1433" t="s">
        <v>813</v>
      </c>
      <c r="AS7" s="1434"/>
      <c r="AT7" s="1437" t="s">
        <v>929</v>
      </c>
      <c r="AU7" s="1438"/>
      <c r="AV7" s="1437" t="s">
        <v>814</v>
      </c>
      <c r="AW7" s="1438"/>
      <c r="AX7" s="1443" t="s">
        <v>816</v>
      </c>
      <c r="AY7" s="1448"/>
      <c r="AZ7" s="1442" t="s">
        <v>58</v>
      </c>
      <c r="BA7" s="1443"/>
      <c r="BB7" s="1430" t="s">
        <v>272</v>
      </c>
    </row>
    <row r="8" spans="1:54" s="649" customFormat="1" ht="37.5" customHeight="1" x14ac:dyDescent="0.2">
      <c r="A8" s="774"/>
      <c r="B8" s="1477"/>
      <c r="C8" s="1452"/>
      <c r="D8" s="1461"/>
      <c r="E8" s="1464"/>
      <c r="F8" s="1459"/>
      <c r="G8" s="1457"/>
      <c r="H8" s="1457"/>
      <c r="I8" s="1457"/>
      <c r="J8" s="1457"/>
      <c r="K8" s="1459"/>
      <c r="L8" s="1459"/>
      <c r="M8" s="1459"/>
      <c r="N8" s="1459"/>
      <c r="O8" s="1481"/>
      <c r="P8" s="1482"/>
      <c r="Q8" s="1470"/>
      <c r="R8" s="1471"/>
      <c r="S8" s="1469"/>
      <c r="T8" s="1469"/>
      <c r="U8" s="1470"/>
      <c r="V8" s="1470"/>
      <c r="W8" s="1470"/>
      <c r="X8" s="1471"/>
      <c r="Y8" s="1470"/>
      <c r="Z8" s="1471"/>
      <c r="AA8" s="1368"/>
      <c r="AB8" s="1368"/>
      <c r="AC8" s="1368"/>
      <c r="AD8" s="1368"/>
      <c r="AE8" s="1368"/>
      <c r="AF8" s="1444"/>
      <c r="AG8" s="1446"/>
      <c r="AH8" s="1441" t="s">
        <v>1138</v>
      </c>
      <c r="AI8" s="1440"/>
      <c r="AJ8" s="1439">
        <v>900020</v>
      </c>
      <c r="AK8" s="1440"/>
      <c r="AL8" s="1435" t="s">
        <v>868</v>
      </c>
      <c r="AM8" s="1436"/>
      <c r="AN8" s="1439" t="s">
        <v>851</v>
      </c>
      <c r="AO8" s="1440"/>
      <c r="AP8" s="1439" t="s">
        <v>852</v>
      </c>
      <c r="AQ8" s="1440"/>
      <c r="AR8" s="1435" t="s">
        <v>1142</v>
      </c>
      <c r="AS8" s="1436"/>
      <c r="AT8" s="1435" t="s">
        <v>928</v>
      </c>
      <c r="AU8" s="1436"/>
      <c r="AV8" s="1439" t="s">
        <v>860</v>
      </c>
      <c r="AW8" s="1440"/>
      <c r="AX8" s="1449" t="s">
        <v>1143</v>
      </c>
      <c r="AY8" s="1450"/>
      <c r="AZ8" s="1368"/>
      <c r="BA8" s="1444"/>
      <c r="BB8" s="1431"/>
    </row>
    <row r="9" spans="1:54" ht="34.5" customHeight="1" thickBot="1" x14ac:dyDescent="0.2">
      <c r="A9" s="644"/>
      <c r="B9" s="1478"/>
      <c r="C9" s="1453"/>
      <c r="D9" s="1462"/>
      <c r="E9" s="893" t="s">
        <v>59</v>
      </c>
      <c r="F9" s="894" t="s">
        <v>60</v>
      </c>
      <c r="G9" s="895" t="s">
        <v>59</v>
      </c>
      <c r="H9" s="894" t="s">
        <v>60</v>
      </c>
      <c r="I9" s="895" t="s">
        <v>59</v>
      </c>
      <c r="J9" s="894" t="s">
        <v>60</v>
      </c>
      <c r="K9" s="895" t="s">
        <v>59</v>
      </c>
      <c r="L9" s="895" t="s">
        <v>60</v>
      </c>
      <c r="M9" s="895" t="s">
        <v>59</v>
      </c>
      <c r="N9" s="894" t="s">
        <v>60</v>
      </c>
      <c r="O9" s="895" t="s">
        <v>59</v>
      </c>
      <c r="P9" s="894" t="s">
        <v>60</v>
      </c>
      <c r="Q9" s="896" t="s">
        <v>59</v>
      </c>
      <c r="R9" s="896" t="s">
        <v>60</v>
      </c>
      <c r="S9" s="896" t="s">
        <v>59</v>
      </c>
      <c r="T9" s="896" t="s">
        <v>60</v>
      </c>
      <c r="U9" s="896" t="s">
        <v>59</v>
      </c>
      <c r="V9" s="896" t="s">
        <v>60</v>
      </c>
      <c r="W9" s="896" t="s">
        <v>59</v>
      </c>
      <c r="X9" s="896" t="s">
        <v>60</v>
      </c>
      <c r="Y9" s="896" t="s">
        <v>59</v>
      </c>
      <c r="Z9" s="896" t="s">
        <v>60</v>
      </c>
      <c r="AA9" s="896" t="s">
        <v>59</v>
      </c>
      <c r="AB9" s="896" t="s">
        <v>60</v>
      </c>
      <c r="AC9" s="896" t="s">
        <v>59</v>
      </c>
      <c r="AD9" s="896" t="s">
        <v>60</v>
      </c>
      <c r="AE9" s="896" t="s">
        <v>59</v>
      </c>
      <c r="AF9" s="897" t="s">
        <v>60</v>
      </c>
      <c r="AG9" s="1447"/>
      <c r="AH9" s="898" t="s">
        <v>59</v>
      </c>
      <c r="AI9" s="896" t="s">
        <v>60</v>
      </c>
      <c r="AJ9" s="896" t="s">
        <v>59</v>
      </c>
      <c r="AK9" s="896" t="s">
        <v>60</v>
      </c>
      <c r="AL9" s="896" t="s">
        <v>59</v>
      </c>
      <c r="AM9" s="896" t="s">
        <v>60</v>
      </c>
      <c r="AN9" s="896" t="s">
        <v>59</v>
      </c>
      <c r="AO9" s="896" t="s">
        <v>60</v>
      </c>
      <c r="AP9" s="896" t="s">
        <v>59</v>
      </c>
      <c r="AQ9" s="896" t="s">
        <v>60</v>
      </c>
      <c r="AR9" s="896" t="s">
        <v>59</v>
      </c>
      <c r="AS9" s="896" t="s">
        <v>60</v>
      </c>
      <c r="AT9" s="896" t="s">
        <v>59</v>
      </c>
      <c r="AU9" s="896" t="s">
        <v>60</v>
      </c>
      <c r="AV9" s="896" t="s">
        <v>59</v>
      </c>
      <c r="AW9" s="896" t="s">
        <v>60</v>
      </c>
      <c r="AX9" s="896" t="s">
        <v>59</v>
      </c>
      <c r="AY9" s="896" t="s">
        <v>60</v>
      </c>
      <c r="AZ9" s="896" t="s">
        <v>59</v>
      </c>
      <c r="BA9" s="897" t="s">
        <v>60</v>
      </c>
      <c r="BB9" s="1432"/>
    </row>
    <row r="10" spans="1:54" ht="12.75" customHeight="1" x14ac:dyDescent="0.15">
      <c r="A10" s="307"/>
      <c r="B10" s="850" t="s">
        <v>307</v>
      </c>
      <c r="C10" s="637" t="s">
        <v>850</v>
      </c>
      <c r="D10" s="965" t="s">
        <v>853</v>
      </c>
      <c r="E10" s="877"/>
      <c r="F10" s="874"/>
      <c r="G10" s="877"/>
      <c r="H10" s="874"/>
      <c r="I10" s="877"/>
      <c r="J10" s="874"/>
      <c r="K10" s="877"/>
      <c r="L10" s="874"/>
      <c r="M10" s="877"/>
      <c r="N10" s="874"/>
      <c r="O10" s="877"/>
      <c r="P10" s="878"/>
      <c r="Q10" s="877"/>
      <c r="R10" s="874"/>
      <c r="S10" s="877"/>
      <c r="T10" s="870">
        <f>'felhalm. kiad.  '!G18</f>
        <v>5715</v>
      </c>
      <c r="U10" s="877"/>
      <c r="V10" s="874"/>
      <c r="W10" s="877"/>
      <c r="X10" s="945"/>
      <c r="Y10" s="877"/>
      <c r="Z10" s="874"/>
      <c r="AA10" s="877"/>
      <c r="AB10" s="874"/>
      <c r="AC10" s="877"/>
      <c r="AD10" s="874"/>
      <c r="AE10" s="883">
        <f>E10+G10+I10+K10+M10+O10+Q10+S10+U10+Y10+AC10+AA10+W10</f>
        <v>0</v>
      </c>
      <c r="AF10" s="883">
        <f>F10+H10+J10+L10+N10+P10+R10+T10+V10+Z10+AD10+AB10+X10</f>
        <v>5715</v>
      </c>
      <c r="AG10" s="1294">
        <f>AE10+AF10</f>
        <v>5715</v>
      </c>
      <c r="AH10" s="872"/>
      <c r="AI10" s="871"/>
      <c r="AJ10" s="872"/>
      <c r="AK10" s="871"/>
      <c r="AL10" s="872"/>
      <c r="AM10" s="871"/>
      <c r="AN10" s="872"/>
      <c r="AO10" s="871"/>
      <c r="AP10" s="872"/>
      <c r="AQ10" s="871"/>
      <c r="AR10" s="872"/>
      <c r="AS10" s="871"/>
      <c r="AT10" s="872"/>
      <c r="AU10" s="952"/>
      <c r="AV10" s="872"/>
      <c r="AW10" s="871"/>
      <c r="AX10" s="872"/>
      <c r="AY10" s="871"/>
      <c r="AZ10" s="882">
        <f>AH10+AJ10+AL10+AN10+AP10+AR10+AV10+AX10+AT10</f>
        <v>0</v>
      </c>
      <c r="BA10" s="857">
        <f>AI10+AK10+AM10+AO10+AQ10+AS10+AW10+AY10+AU10</f>
        <v>0</v>
      </c>
      <c r="BB10" s="946">
        <f t="shared" ref="BB10:BB24" si="0">AZ10+BA10</f>
        <v>0</v>
      </c>
    </row>
    <row r="11" spans="1:54" ht="12.75" customHeight="1" x14ac:dyDescent="0.15">
      <c r="A11" s="307"/>
      <c r="B11" s="850" t="s">
        <v>315</v>
      </c>
      <c r="C11" s="637" t="s">
        <v>849</v>
      </c>
      <c r="D11" s="966" t="s">
        <v>854</v>
      </c>
      <c r="E11" s="971"/>
      <c r="F11" s="972"/>
      <c r="G11" s="971"/>
      <c r="H11" s="972"/>
      <c r="I11" s="971"/>
      <c r="J11" s="871">
        <v>140</v>
      </c>
      <c r="K11" s="971"/>
      <c r="L11" s="972"/>
      <c r="M11" s="971"/>
      <c r="N11" s="972"/>
      <c r="O11" s="877"/>
      <c r="P11" s="878"/>
      <c r="Q11" s="877"/>
      <c r="R11" s="874"/>
      <c r="S11" s="877"/>
      <c r="T11" s="874"/>
      <c r="U11" s="877"/>
      <c r="V11" s="874"/>
      <c r="W11" s="877"/>
      <c r="X11" s="874"/>
      <c r="Y11" s="877"/>
      <c r="Z11" s="874"/>
      <c r="AA11" s="877"/>
      <c r="AB11" s="874"/>
      <c r="AC11" s="877"/>
      <c r="AD11" s="874"/>
      <c r="AE11" s="883">
        <f t="shared" ref="AE11:AE77" si="1">E11+G11+I11+K11+M11+O11+Q11+S11+U11+Y11+AC11+AA11+W11</f>
        <v>0</v>
      </c>
      <c r="AF11" s="883">
        <f t="shared" ref="AF11:AF77" si="2">F11+H11+J11+L11+N11+P11+R11+T11+V11+Z11+AD11+AB11+X11</f>
        <v>140</v>
      </c>
      <c r="AG11" s="879">
        <f t="shared" ref="AG11:AG77" si="3">AE11+AF11</f>
        <v>140</v>
      </c>
      <c r="AH11" s="872"/>
      <c r="AI11" s="871"/>
      <c r="AJ11" s="872"/>
      <c r="AK11" s="871"/>
      <c r="AL11" s="872"/>
      <c r="AM11" s="871"/>
      <c r="AN11" s="872"/>
      <c r="AO11" s="871"/>
      <c r="AP11" s="872"/>
      <c r="AQ11" s="871"/>
      <c r="AR11" s="872"/>
      <c r="AS11" s="871"/>
      <c r="AT11" s="872"/>
      <c r="AU11" s="871"/>
      <c r="AV11" s="872"/>
      <c r="AW11" s="871"/>
      <c r="AX11" s="872"/>
      <c r="AY11" s="871"/>
      <c r="AZ11" s="882">
        <f t="shared" ref="AZ11:AZ77" si="4">AH11+AJ11+AL11+AN11+AP11+AR11+AV11+AX11+AT11</f>
        <v>0</v>
      </c>
      <c r="BA11" s="857">
        <f t="shared" ref="BA11:BA77" si="5">AI11+AK11+AM11+AO11+AQ11+AS11+AW11+AY11+AU11</f>
        <v>0</v>
      </c>
      <c r="BB11" s="946">
        <f t="shared" si="0"/>
        <v>0</v>
      </c>
    </row>
    <row r="12" spans="1:54" s="649" customFormat="1" ht="17.25" customHeight="1" x14ac:dyDescent="0.2">
      <c r="A12" s="667"/>
      <c r="B12" s="850" t="s">
        <v>316</v>
      </c>
      <c r="C12" s="650" t="s">
        <v>651</v>
      </c>
      <c r="D12" s="967" t="s">
        <v>854</v>
      </c>
      <c r="E12" s="880"/>
      <c r="F12" s="881"/>
      <c r="G12" s="880"/>
      <c r="H12" s="881"/>
      <c r="I12" s="857">
        <v>67580</v>
      </c>
      <c r="J12" s="859">
        <v>1813</v>
      </c>
      <c r="K12" s="880"/>
      <c r="L12" s="881"/>
      <c r="M12" s="963"/>
      <c r="N12" s="881"/>
      <c r="O12" s="857"/>
      <c r="P12" s="913"/>
      <c r="Q12" s="857"/>
      <c r="R12" s="859"/>
      <c r="S12" s="857">
        <v>241803</v>
      </c>
      <c r="T12" s="859">
        <v>27912</v>
      </c>
      <c r="U12" s="857"/>
      <c r="V12" s="859"/>
      <c r="W12" s="857"/>
      <c r="X12" s="859"/>
      <c r="Y12" s="857"/>
      <c r="Z12" s="859"/>
      <c r="AA12" s="857"/>
      <c r="AB12" s="859"/>
      <c r="AC12" s="857"/>
      <c r="AD12" s="859"/>
      <c r="AE12" s="883">
        <f t="shared" si="1"/>
        <v>309383</v>
      </c>
      <c r="AF12" s="883">
        <f t="shared" si="2"/>
        <v>29725</v>
      </c>
      <c r="AG12" s="879">
        <f t="shared" si="3"/>
        <v>339108</v>
      </c>
      <c r="AH12" s="882"/>
      <c r="AI12" s="859"/>
      <c r="AJ12" s="882"/>
      <c r="AK12" s="859"/>
      <c r="AL12" s="882"/>
      <c r="AM12" s="859"/>
      <c r="AN12" s="882"/>
      <c r="AO12" s="859"/>
      <c r="AP12" s="882"/>
      <c r="AQ12" s="859"/>
      <c r="AR12" s="882"/>
      <c r="AS12" s="859"/>
      <c r="AT12" s="857"/>
      <c r="AU12" s="859"/>
      <c r="AV12" s="882"/>
      <c r="AW12" s="859"/>
      <c r="AX12" s="882">
        <v>309383</v>
      </c>
      <c r="AY12" s="859"/>
      <c r="AZ12" s="882">
        <f t="shared" si="4"/>
        <v>309383</v>
      </c>
      <c r="BA12" s="857">
        <f t="shared" si="5"/>
        <v>0</v>
      </c>
      <c r="BB12" s="946">
        <f t="shared" si="0"/>
        <v>309383</v>
      </c>
    </row>
    <row r="13" spans="1:54" s="649" customFormat="1" ht="12.75" customHeight="1" x14ac:dyDescent="0.2">
      <c r="A13" s="667"/>
      <c r="B13" s="850" t="s">
        <v>317</v>
      </c>
      <c r="C13" s="650" t="s">
        <v>672</v>
      </c>
      <c r="D13" s="967" t="s">
        <v>854</v>
      </c>
      <c r="E13" s="880"/>
      <c r="F13" s="859">
        <v>13950</v>
      </c>
      <c r="G13" s="857"/>
      <c r="H13" s="859">
        <v>3069</v>
      </c>
      <c r="I13" s="880"/>
      <c r="J13" s="859">
        <v>85481</v>
      </c>
      <c r="K13" s="880"/>
      <c r="L13" s="881"/>
      <c r="M13" s="880"/>
      <c r="N13" s="881"/>
      <c r="O13" s="857"/>
      <c r="P13" s="859"/>
      <c r="Q13" s="857"/>
      <c r="R13" s="859"/>
      <c r="S13" s="857"/>
      <c r="T13" s="859">
        <f>'felhalm. kiad.  '!G34+'felhalm. kiad.  '!G46+'felhalm. kiad.  '!G61</f>
        <v>896906</v>
      </c>
      <c r="U13" s="857"/>
      <c r="V13" s="859"/>
      <c r="W13" s="857"/>
      <c r="X13" s="859"/>
      <c r="Y13" s="857"/>
      <c r="Z13" s="859"/>
      <c r="AA13" s="857"/>
      <c r="AB13" s="859"/>
      <c r="AC13" s="857"/>
      <c r="AD13" s="859"/>
      <c r="AE13" s="883">
        <f t="shared" si="1"/>
        <v>0</v>
      </c>
      <c r="AF13" s="883">
        <f t="shared" si="2"/>
        <v>999406</v>
      </c>
      <c r="AG13" s="879">
        <f t="shared" si="3"/>
        <v>999406</v>
      </c>
      <c r="AH13" s="882"/>
      <c r="AI13" s="859"/>
      <c r="AJ13" s="882"/>
      <c r="AK13" s="859"/>
      <c r="AL13" s="882"/>
      <c r="AM13" s="859"/>
      <c r="AN13" s="882"/>
      <c r="AO13" s="859"/>
      <c r="AP13" s="882"/>
      <c r="AQ13" s="859"/>
      <c r="AR13" s="882"/>
      <c r="AS13" s="859"/>
      <c r="AT13" s="857"/>
      <c r="AU13" s="859"/>
      <c r="AV13" s="882"/>
      <c r="AW13" s="859"/>
      <c r="AX13" s="882"/>
      <c r="AY13" s="859">
        <v>956499</v>
      </c>
      <c r="AZ13" s="882">
        <f t="shared" si="4"/>
        <v>0</v>
      </c>
      <c r="BA13" s="857">
        <f t="shared" si="5"/>
        <v>956499</v>
      </c>
      <c r="BB13" s="946">
        <f t="shared" si="0"/>
        <v>956499</v>
      </c>
    </row>
    <row r="14" spans="1:54" ht="12.75" customHeight="1" x14ac:dyDescent="0.15">
      <c r="A14" s="307"/>
      <c r="B14" s="850" t="s">
        <v>318</v>
      </c>
      <c r="C14" s="635" t="s">
        <v>527</v>
      </c>
      <c r="D14" s="968" t="s">
        <v>854</v>
      </c>
      <c r="E14" s="973"/>
      <c r="F14" s="972"/>
      <c r="G14" s="971"/>
      <c r="H14" s="972"/>
      <c r="I14" s="855">
        <v>1969</v>
      </c>
      <c r="J14" s="859"/>
      <c r="K14" s="973"/>
      <c r="L14" s="972"/>
      <c r="M14" s="971"/>
      <c r="N14" s="972"/>
      <c r="O14" s="872"/>
      <c r="P14" s="878"/>
      <c r="Q14" s="872"/>
      <c r="R14" s="871"/>
      <c r="S14" s="872"/>
      <c r="T14" s="871"/>
      <c r="U14" s="872"/>
      <c r="V14" s="871"/>
      <c r="W14" s="872"/>
      <c r="X14" s="871"/>
      <c r="Y14" s="872"/>
      <c r="Z14" s="871"/>
      <c r="AA14" s="872"/>
      <c r="AB14" s="871"/>
      <c r="AC14" s="872"/>
      <c r="AD14" s="871"/>
      <c r="AE14" s="883">
        <f t="shared" si="1"/>
        <v>1969</v>
      </c>
      <c r="AF14" s="883">
        <f t="shared" si="2"/>
        <v>0</v>
      </c>
      <c r="AG14" s="879">
        <f t="shared" si="3"/>
        <v>1969</v>
      </c>
      <c r="AH14" s="947"/>
      <c r="AI14" s="884"/>
      <c r="AJ14" s="947"/>
      <c r="AK14" s="884"/>
      <c r="AL14" s="947"/>
      <c r="AM14" s="884"/>
      <c r="AN14" s="947"/>
      <c r="AO14" s="884"/>
      <c r="AP14" s="947"/>
      <c r="AQ14" s="884"/>
      <c r="AR14" s="947"/>
      <c r="AS14" s="884"/>
      <c r="AT14" s="949"/>
      <c r="AU14" s="884"/>
      <c r="AV14" s="947"/>
      <c r="AW14" s="884"/>
      <c r="AX14" s="947"/>
      <c r="AY14" s="884"/>
      <c r="AZ14" s="882">
        <f t="shared" si="4"/>
        <v>0</v>
      </c>
      <c r="BA14" s="857">
        <f t="shared" si="5"/>
        <v>0</v>
      </c>
      <c r="BB14" s="946">
        <f t="shared" si="0"/>
        <v>0</v>
      </c>
    </row>
    <row r="15" spans="1:54" ht="16.5" x14ac:dyDescent="0.15">
      <c r="A15" s="307"/>
      <c r="B15" s="850" t="s">
        <v>319</v>
      </c>
      <c r="C15" s="635" t="s">
        <v>848</v>
      </c>
      <c r="D15" s="968" t="s">
        <v>854</v>
      </c>
      <c r="E15" s="973"/>
      <c r="F15" s="972"/>
      <c r="G15" s="971"/>
      <c r="H15" s="972"/>
      <c r="I15" s="981"/>
      <c r="J15" s="974"/>
      <c r="K15" s="973"/>
      <c r="L15" s="972"/>
      <c r="M15" s="971"/>
      <c r="N15" s="972"/>
      <c r="O15" s="872"/>
      <c r="P15" s="878"/>
      <c r="Q15" s="872"/>
      <c r="R15" s="871"/>
      <c r="S15" s="872"/>
      <c r="T15" s="854"/>
      <c r="U15" s="872"/>
      <c r="V15" s="871"/>
      <c r="W15" s="872"/>
      <c r="X15" s="871"/>
      <c r="Y15" s="872"/>
      <c r="Z15" s="871"/>
      <c r="AA15" s="872"/>
      <c r="AB15" s="871"/>
      <c r="AC15" s="872"/>
      <c r="AD15" s="871"/>
      <c r="AE15" s="883">
        <f t="shared" si="1"/>
        <v>0</v>
      </c>
      <c r="AF15" s="883">
        <f t="shared" si="2"/>
        <v>0</v>
      </c>
      <c r="AG15" s="879">
        <f t="shared" si="3"/>
        <v>0</v>
      </c>
      <c r="AH15" s="947"/>
      <c r="AI15" s="884"/>
      <c r="AJ15" s="947"/>
      <c r="AK15" s="884"/>
      <c r="AL15" s="947"/>
      <c r="AM15" s="884"/>
      <c r="AN15" s="947"/>
      <c r="AO15" s="884"/>
      <c r="AP15" s="947"/>
      <c r="AQ15" s="884"/>
      <c r="AR15" s="947"/>
      <c r="AS15" s="884"/>
      <c r="AT15" s="949"/>
      <c r="AU15" s="884"/>
      <c r="AV15" s="947"/>
      <c r="AW15" s="884"/>
      <c r="AX15" s="947"/>
      <c r="AY15" s="884"/>
      <c r="AZ15" s="882">
        <f t="shared" si="4"/>
        <v>0</v>
      </c>
      <c r="BA15" s="857">
        <f t="shared" si="5"/>
        <v>0</v>
      </c>
      <c r="BB15" s="946">
        <f t="shared" si="0"/>
        <v>0</v>
      </c>
    </row>
    <row r="16" spans="1:54" ht="13.5" customHeight="1" x14ac:dyDescent="0.15">
      <c r="A16" s="307"/>
      <c r="B16" s="850" t="s">
        <v>320</v>
      </c>
      <c r="C16" s="635" t="s">
        <v>847</v>
      </c>
      <c r="D16" s="968" t="s">
        <v>853</v>
      </c>
      <c r="E16" s="973"/>
      <c r="F16" s="972"/>
      <c r="G16" s="971"/>
      <c r="H16" s="972"/>
      <c r="I16" s="981"/>
      <c r="J16" s="974"/>
      <c r="K16" s="973"/>
      <c r="L16" s="972"/>
      <c r="M16" s="971"/>
      <c r="N16" s="972"/>
      <c r="O16" s="872"/>
      <c r="P16" s="878"/>
      <c r="Q16" s="872"/>
      <c r="R16" s="871"/>
      <c r="S16" s="872"/>
      <c r="T16" s="854">
        <f>'felhalm. kiad.  '!G29</f>
        <v>2540</v>
      </c>
      <c r="U16" s="872"/>
      <c r="V16" s="871"/>
      <c r="W16" s="872"/>
      <c r="X16" s="871"/>
      <c r="Y16" s="872"/>
      <c r="Z16" s="871"/>
      <c r="AA16" s="872"/>
      <c r="AB16" s="871"/>
      <c r="AC16" s="872"/>
      <c r="AD16" s="871"/>
      <c r="AE16" s="883">
        <f t="shared" si="1"/>
        <v>0</v>
      </c>
      <c r="AF16" s="883">
        <f t="shared" si="2"/>
        <v>2540</v>
      </c>
      <c r="AG16" s="879">
        <f t="shared" si="3"/>
        <v>2540</v>
      </c>
      <c r="AH16" s="947"/>
      <c r="AI16" s="884"/>
      <c r="AJ16" s="947"/>
      <c r="AK16" s="884"/>
      <c r="AL16" s="947"/>
      <c r="AM16" s="884"/>
      <c r="AN16" s="947"/>
      <c r="AO16" s="884"/>
      <c r="AP16" s="947"/>
      <c r="AQ16" s="884"/>
      <c r="AR16" s="947"/>
      <c r="AS16" s="884"/>
      <c r="AT16" s="949"/>
      <c r="AU16" s="884"/>
      <c r="AV16" s="947"/>
      <c r="AW16" s="884"/>
      <c r="AX16" s="947"/>
      <c r="AY16" s="884"/>
      <c r="AZ16" s="882">
        <f t="shared" si="4"/>
        <v>0</v>
      </c>
      <c r="BA16" s="857">
        <f t="shared" si="5"/>
        <v>0</v>
      </c>
      <c r="BB16" s="946">
        <f t="shared" si="0"/>
        <v>0</v>
      </c>
    </row>
    <row r="17" spans="1:54" ht="13.5" customHeight="1" x14ac:dyDescent="0.15">
      <c r="A17" s="307"/>
      <c r="B17" s="850" t="s">
        <v>321</v>
      </c>
      <c r="C17" s="650" t="s">
        <v>675</v>
      </c>
      <c r="D17" s="967" t="s">
        <v>855</v>
      </c>
      <c r="E17" s="880"/>
      <c r="F17" s="881"/>
      <c r="G17" s="880"/>
      <c r="H17" s="881"/>
      <c r="I17" s="857">
        <v>500</v>
      </c>
      <c r="J17" s="881"/>
      <c r="K17" s="880"/>
      <c r="L17" s="881"/>
      <c r="M17" s="963"/>
      <c r="N17" s="881"/>
      <c r="O17" s="857"/>
      <c r="P17" s="878"/>
      <c r="Q17" s="857"/>
      <c r="R17" s="859"/>
      <c r="S17" s="857"/>
      <c r="T17" s="854"/>
      <c r="U17" s="857"/>
      <c r="V17" s="859"/>
      <c r="W17" s="857"/>
      <c r="X17" s="859"/>
      <c r="Y17" s="857"/>
      <c r="Z17" s="859"/>
      <c r="AA17" s="857"/>
      <c r="AB17" s="859"/>
      <c r="AC17" s="857"/>
      <c r="AD17" s="859"/>
      <c r="AE17" s="883">
        <f t="shared" si="1"/>
        <v>500</v>
      </c>
      <c r="AF17" s="883">
        <f t="shared" si="2"/>
        <v>0</v>
      </c>
      <c r="AG17" s="879">
        <f t="shared" si="3"/>
        <v>500</v>
      </c>
      <c r="AH17" s="947"/>
      <c r="AI17" s="884"/>
      <c r="AJ17" s="947"/>
      <c r="AK17" s="884"/>
      <c r="AL17" s="947"/>
      <c r="AM17" s="884"/>
      <c r="AN17" s="947"/>
      <c r="AO17" s="884"/>
      <c r="AP17" s="947"/>
      <c r="AQ17" s="884"/>
      <c r="AR17" s="947"/>
      <c r="AS17" s="884"/>
      <c r="AT17" s="949"/>
      <c r="AU17" s="884"/>
      <c r="AV17" s="947"/>
      <c r="AW17" s="884"/>
      <c r="AX17" s="947"/>
      <c r="AY17" s="884"/>
      <c r="AZ17" s="882">
        <f t="shared" si="4"/>
        <v>0</v>
      </c>
      <c r="BA17" s="857">
        <f t="shared" si="5"/>
        <v>0</v>
      </c>
      <c r="BB17" s="946">
        <f t="shared" si="0"/>
        <v>0</v>
      </c>
    </row>
    <row r="18" spans="1:54" ht="13.5" customHeight="1" x14ac:dyDescent="0.15">
      <c r="A18" s="307"/>
      <c r="B18" s="850" t="s">
        <v>322</v>
      </c>
      <c r="C18" s="650" t="s">
        <v>846</v>
      </c>
      <c r="D18" s="967" t="s">
        <v>853</v>
      </c>
      <c r="E18" s="880"/>
      <c r="F18" s="881"/>
      <c r="G18" s="880"/>
      <c r="H18" s="881"/>
      <c r="I18" s="880"/>
      <c r="J18" s="881"/>
      <c r="K18" s="880"/>
      <c r="L18" s="881"/>
      <c r="M18" s="963"/>
      <c r="N18" s="881"/>
      <c r="O18" s="857"/>
      <c r="P18" s="878"/>
      <c r="Q18" s="857"/>
      <c r="R18" s="859"/>
      <c r="S18" s="857"/>
      <c r="T18" s="854">
        <f>'felhalm. kiad.  '!G30</f>
        <v>6399</v>
      </c>
      <c r="U18" s="857"/>
      <c r="V18" s="859"/>
      <c r="W18" s="857"/>
      <c r="X18" s="859"/>
      <c r="Y18" s="857"/>
      <c r="Z18" s="859"/>
      <c r="AA18" s="857"/>
      <c r="AB18" s="859"/>
      <c r="AC18" s="857"/>
      <c r="AD18" s="859"/>
      <c r="AE18" s="883">
        <f t="shared" si="1"/>
        <v>0</v>
      </c>
      <c r="AF18" s="883">
        <f t="shared" si="2"/>
        <v>6399</v>
      </c>
      <c r="AG18" s="879">
        <f t="shared" si="3"/>
        <v>6399</v>
      </c>
      <c r="AH18" s="947"/>
      <c r="AI18" s="884"/>
      <c r="AJ18" s="947"/>
      <c r="AK18" s="884"/>
      <c r="AL18" s="947"/>
      <c r="AM18" s="884"/>
      <c r="AN18" s="947"/>
      <c r="AO18" s="884"/>
      <c r="AP18" s="947"/>
      <c r="AQ18" s="884"/>
      <c r="AR18" s="947"/>
      <c r="AS18" s="884"/>
      <c r="AT18" s="949"/>
      <c r="AU18" s="884"/>
      <c r="AV18" s="947"/>
      <c r="AW18" s="884"/>
      <c r="AX18" s="947"/>
      <c r="AY18" s="884"/>
      <c r="AZ18" s="882">
        <f t="shared" si="4"/>
        <v>0</v>
      </c>
      <c r="BA18" s="857">
        <f t="shared" si="5"/>
        <v>0</v>
      </c>
      <c r="BB18" s="946">
        <f t="shared" si="0"/>
        <v>0</v>
      </c>
    </row>
    <row r="19" spans="1:54" s="1072" customFormat="1" ht="13.5" customHeight="1" x14ac:dyDescent="0.15">
      <c r="A19" s="1061"/>
      <c r="B19" s="1042" t="s">
        <v>351</v>
      </c>
      <c r="C19" s="1054" t="s">
        <v>673</v>
      </c>
      <c r="D19" s="1062" t="s">
        <v>854</v>
      </c>
      <c r="E19" s="1056"/>
      <c r="F19" s="1058">
        <v>4645</v>
      </c>
      <c r="G19" s="1056"/>
      <c r="H19" s="1058">
        <v>1104</v>
      </c>
      <c r="I19" s="1063"/>
      <c r="J19" s="1058">
        <v>15705</v>
      </c>
      <c r="K19" s="1063"/>
      <c r="L19" s="1064"/>
      <c r="M19" s="1065"/>
      <c r="N19" s="1064"/>
      <c r="O19" s="1066"/>
      <c r="P19" s="1067"/>
      <c r="Q19" s="1066"/>
      <c r="R19" s="1068"/>
      <c r="S19" s="1066"/>
      <c r="T19" s="1058">
        <f>'felhalm. kiad.  '!G31</f>
        <v>58312</v>
      </c>
      <c r="U19" s="1066"/>
      <c r="V19" s="1068"/>
      <c r="W19" s="1066"/>
      <c r="X19" s="1068"/>
      <c r="Y19" s="1066"/>
      <c r="Z19" s="1068"/>
      <c r="AA19" s="1066"/>
      <c r="AB19" s="1068"/>
      <c r="AC19" s="1066"/>
      <c r="AD19" s="1068"/>
      <c r="AE19" s="1049">
        <f t="shared" si="1"/>
        <v>0</v>
      </c>
      <c r="AF19" s="1049">
        <f t="shared" si="2"/>
        <v>79766</v>
      </c>
      <c r="AG19" s="1050">
        <f t="shared" si="3"/>
        <v>79766</v>
      </c>
      <c r="AH19" s="1069"/>
      <c r="AI19" s="1070"/>
      <c r="AJ19" s="1069"/>
      <c r="AK19" s="1070"/>
      <c r="AL19" s="1069"/>
      <c r="AM19" s="1070"/>
      <c r="AN19" s="1069"/>
      <c r="AO19" s="1070"/>
      <c r="AP19" s="1069"/>
      <c r="AQ19" s="1070"/>
      <c r="AR19" s="1069"/>
      <c r="AS19" s="1070"/>
      <c r="AT19" s="1071"/>
      <c r="AU19" s="1070"/>
      <c r="AV19" s="1069"/>
      <c r="AW19" s="1070"/>
      <c r="AX19" s="1069"/>
      <c r="AY19" s="1070">
        <v>53963</v>
      </c>
      <c r="AZ19" s="1051">
        <f t="shared" si="4"/>
        <v>0</v>
      </c>
      <c r="BA19" s="873">
        <f t="shared" si="5"/>
        <v>53963</v>
      </c>
      <c r="BB19" s="1052">
        <f t="shared" si="0"/>
        <v>53963</v>
      </c>
    </row>
    <row r="20" spans="1:54" s="1072" customFormat="1" ht="13.5" customHeight="1" x14ac:dyDescent="0.15">
      <c r="A20" s="1061"/>
      <c r="B20" s="1042" t="s">
        <v>352</v>
      </c>
      <c r="C20" s="1043" t="s">
        <v>671</v>
      </c>
      <c r="D20" s="1073" t="s">
        <v>854</v>
      </c>
      <c r="E20" s="873">
        <v>4724</v>
      </c>
      <c r="F20" s="889"/>
      <c r="G20" s="873">
        <v>1700</v>
      </c>
      <c r="H20" s="889"/>
      <c r="I20" s="873">
        <v>9564</v>
      </c>
      <c r="J20" s="889">
        <v>6054</v>
      </c>
      <c r="K20" s="1047"/>
      <c r="L20" s="889"/>
      <c r="M20" s="1048"/>
      <c r="N20" s="1046"/>
      <c r="O20" s="873"/>
      <c r="P20" s="1067"/>
      <c r="Q20" s="873"/>
      <c r="R20" s="889"/>
      <c r="S20" s="873">
        <v>130604</v>
      </c>
      <c r="T20" s="889">
        <v>45878</v>
      </c>
      <c r="U20" s="873"/>
      <c r="V20" s="889"/>
      <c r="W20" s="873"/>
      <c r="X20" s="889"/>
      <c r="Y20" s="873"/>
      <c r="Z20" s="889"/>
      <c r="AA20" s="873"/>
      <c r="AB20" s="889"/>
      <c r="AC20" s="873"/>
      <c r="AD20" s="889"/>
      <c r="AE20" s="1049">
        <f t="shared" si="1"/>
        <v>146592</v>
      </c>
      <c r="AF20" s="1049">
        <f t="shared" si="2"/>
        <v>51932</v>
      </c>
      <c r="AG20" s="1050">
        <f t="shared" si="3"/>
        <v>198524</v>
      </c>
      <c r="AH20" s="1069"/>
      <c r="AI20" s="1070"/>
      <c r="AJ20" s="1069"/>
      <c r="AK20" s="1070"/>
      <c r="AL20" s="1069"/>
      <c r="AM20" s="1070"/>
      <c r="AN20" s="1069"/>
      <c r="AO20" s="1070"/>
      <c r="AP20" s="1069">
        <f>'felh. bev.  '!D22</f>
        <v>19159</v>
      </c>
      <c r="AQ20" s="1070"/>
      <c r="AR20" s="1069"/>
      <c r="AS20" s="1070"/>
      <c r="AT20" s="1071"/>
      <c r="AU20" s="1070"/>
      <c r="AV20" s="1069"/>
      <c r="AW20" s="1070"/>
      <c r="AX20" s="1069">
        <v>121172</v>
      </c>
      <c r="AY20" s="1070"/>
      <c r="AZ20" s="1051">
        <f t="shared" si="4"/>
        <v>140331</v>
      </c>
      <c r="BA20" s="873">
        <f t="shared" si="5"/>
        <v>0</v>
      </c>
      <c r="BB20" s="1052">
        <f t="shared" si="0"/>
        <v>140331</v>
      </c>
    </row>
    <row r="21" spans="1:54" ht="14.25" customHeight="1" x14ac:dyDescent="0.15">
      <c r="A21" s="307"/>
      <c r="B21" s="850" t="s">
        <v>353</v>
      </c>
      <c r="C21" s="650" t="s">
        <v>845</v>
      </c>
      <c r="D21" s="967" t="s">
        <v>854</v>
      </c>
      <c r="E21" s="880"/>
      <c r="F21" s="881"/>
      <c r="G21" s="880"/>
      <c r="H21" s="881"/>
      <c r="I21" s="880"/>
      <c r="J21" s="859">
        <v>346</v>
      </c>
      <c r="K21" s="880"/>
      <c r="L21" s="859">
        <f>mc.pe.átad!E24</f>
        <v>0</v>
      </c>
      <c r="M21" s="963"/>
      <c r="N21" s="881"/>
      <c r="O21" s="857"/>
      <c r="P21" s="878"/>
      <c r="Q21" s="857"/>
      <c r="R21" s="859"/>
      <c r="S21" s="857"/>
      <c r="T21" s="859">
        <f>'felhalm. kiad.  '!G45</f>
        <v>15654</v>
      </c>
      <c r="U21" s="857"/>
      <c r="V21" s="859"/>
      <c r="W21" s="857"/>
      <c r="X21" s="859"/>
      <c r="Y21" s="857"/>
      <c r="Z21" s="859"/>
      <c r="AA21" s="857"/>
      <c r="AB21" s="859"/>
      <c r="AC21" s="857"/>
      <c r="AD21" s="859"/>
      <c r="AE21" s="883">
        <f t="shared" si="1"/>
        <v>0</v>
      </c>
      <c r="AF21" s="883">
        <f t="shared" si="2"/>
        <v>16000</v>
      </c>
      <c r="AG21" s="879">
        <f t="shared" si="3"/>
        <v>16000</v>
      </c>
      <c r="AH21" s="947"/>
      <c r="AI21" s="884"/>
      <c r="AJ21" s="947"/>
      <c r="AK21" s="884"/>
      <c r="AL21" s="947"/>
      <c r="AM21" s="884"/>
      <c r="AN21" s="947"/>
      <c r="AO21" s="884"/>
      <c r="AP21" s="947"/>
      <c r="AQ21" s="884"/>
      <c r="AR21" s="947"/>
      <c r="AS21" s="884"/>
      <c r="AT21" s="949"/>
      <c r="AU21" s="884"/>
      <c r="AV21" s="947"/>
      <c r="AW21" s="884"/>
      <c r="AX21" s="947"/>
      <c r="AY21" s="884"/>
      <c r="AZ21" s="882">
        <f t="shared" si="4"/>
        <v>0</v>
      </c>
      <c r="BA21" s="857">
        <f t="shared" si="5"/>
        <v>0</v>
      </c>
      <c r="BB21" s="946">
        <f t="shared" si="0"/>
        <v>0</v>
      </c>
    </row>
    <row r="22" spans="1:54" ht="14.25" customHeight="1" x14ac:dyDescent="0.15">
      <c r="A22" s="307"/>
      <c r="B22" s="850" t="s">
        <v>354</v>
      </c>
      <c r="C22" s="650" t="s">
        <v>611</v>
      </c>
      <c r="D22" s="967" t="s">
        <v>853</v>
      </c>
      <c r="E22" s="880"/>
      <c r="F22" s="881"/>
      <c r="G22" s="880"/>
      <c r="H22" s="881"/>
      <c r="I22" s="980"/>
      <c r="J22" s="859">
        <v>7670</v>
      </c>
      <c r="K22" s="880"/>
      <c r="L22" s="859"/>
      <c r="M22" s="963"/>
      <c r="N22" s="881"/>
      <c r="O22" s="857"/>
      <c r="P22" s="878"/>
      <c r="Q22" s="857"/>
      <c r="R22" s="859"/>
      <c r="S22" s="857"/>
      <c r="T22" s="859"/>
      <c r="U22" s="857"/>
      <c r="V22" s="859"/>
      <c r="W22" s="857"/>
      <c r="X22" s="859"/>
      <c r="Y22" s="857"/>
      <c r="Z22" s="859"/>
      <c r="AA22" s="857"/>
      <c r="AB22" s="859"/>
      <c r="AC22" s="857"/>
      <c r="AD22" s="859"/>
      <c r="AE22" s="883">
        <f t="shared" si="1"/>
        <v>0</v>
      </c>
      <c r="AF22" s="883">
        <f t="shared" si="2"/>
        <v>7670</v>
      </c>
      <c r="AG22" s="879">
        <f t="shared" si="3"/>
        <v>7670</v>
      </c>
      <c r="AH22" s="947"/>
      <c r="AI22" s="884"/>
      <c r="AJ22" s="947"/>
      <c r="AK22" s="884"/>
      <c r="AL22" s="947"/>
      <c r="AM22" s="884"/>
      <c r="AN22" s="947"/>
      <c r="AO22" s="884"/>
      <c r="AP22" s="947"/>
      <c r="AQ22" s="884"/>
      <c r="AR22" s="947"/>
      <c r="AS22" s="884"/>
      <c r="AT22" s="949"/>
      <c r="AU22" s="884"/>
      <c r="AV22" s="947"/>
      <c r="AW22" s="884"/>
      <c r="AX22" s="947"/>
      <c r="AY22" s="884"/>
      <c r="AZ22" s="882">
        <f t="shared" si="4"/>
        <v>0</v>
      </c>
      <c r="BA22" s="857">
        <f t="shared" si="5"/>
        <v>0</v>
      </c>
      <c r="BB22" s="946">
        <f t="shared" si="0"/>
        <v>0</v>
      </c>
    </row>
    <row r="23" spans="1:54" ht="14.25" customHeight="1" x14ac:dyDescent="0.15">
      <c r="A23" s="307"/>
      <c r="B23" s="850" t="s">
        <v>355</v>
      </c>
      <c r="C23" s="650" t="s">
        <v>844</v>
      </c>
      <c r="D23" s="967" t="s">
        <v>856</v>
      </c>
      <c r="E23" s="880"/>
      <c r="F23" s="881"/>
      <c r="G23" s="880"/>
      <c r="H23" s="881"/>
      <c r="I23" s="880"/>
      <c r="J23" s="881"/>
      <c r="K23" s="880"/>
      <c r="L23" s="859"/>
      <c r="M23" s="963"/>
      <c r="N23" s="881"/>
      <c r="O23" s="857"/>
      <c r="P23" s="878"/>
      <c r="Q23" s="857"/>
      <c r="R23" s="859"/>
      <c r="S23" s="857"/>
      <c r="T23" s="859"/>
      <c r="U23" s="857"/>
      <c r="V23" s="859"/>
      <c r="W23" s="857"/>
      <c r="X23" s="859"/>
      <c r="Y23" s="857"/>
      <c r="Z23" s="859"/>
      <c r="AA23" s="857"/>
      <c r="AB23" s="859"/>
      <c r="AC23" s="857"/>
      <c r="AD23" s="859"/>
      <c r="AE23" s="883">
        <f t="shared" si="1"/>
        <v>0</v>
      </c>
      <c r="AF23" s="883">
        <f t="shared" si="2"/>
        <v>0</v>
      </c>
      <c r="AG23" s="879">
        <f t="shared" si="3"/>
        <v>0</v>
      </c>
      <c r="AH23" s="947"/>
      <c r="AI23" s="884"/>
      <c r="AJ23" s="947"/>
      <c r="AK23" s="884"/>
      <c r="AL23" s="947"/>
      <c r="AM23" s="884"/>
      <c r="AN23" s="947"/>
      <c r="AO23" s="884"/>
      <c r="AP23" s="947"/>
      <c r="AQ23" s="884"/>
      <c r="AR23" s="947"/>
      <c r="AS23" s="884"/>
      <c r="AT23" s="949"/>
      <c r="AU23" s="884"/>
      <c r="AV23" s="947"/>
      <c r="AW23" s="884"/>
      <c r="AX23" s="947"/>
      <c r="AY23" s="884"/>
      <c r="AZ23" s="882">
        <f t="shared" si="4"/>
        <v>0</v>
      </c>
      <c r="BA23" s="857">
        <f t="shared" si="5"/>
        <v>0</v>
      </c>
      <c r="BB23" s="946">
        <f t="shared" si="0"/>
        <v>0</v>
      </c>
    </row>
    <row r="24" spans="1:54" ht="14.25" customHeight="1" x14ac:dyDescent="0.15">
      <c r="A24" s="307"/>
      <c r="B24" s="850" t="s">
        <v>356</v>
      </c>
      <c r="C24" s="650" t="s">
        <v>843</v>
      </c>
      <c r="D24" s="967" t="s">
        <v>854</v>
      </c>
      <c r="E24" s="880"/>
      <c r="F24" s="881"/>
      <c r="G24" s="880"/>
      <c r="H24" s="881"/>
      <c r="I24" s="880"/>
      <c r="J24" s="859">
        <v>17000</v>
      </c>
      <c r="K24" s="880"/>
      <c r="L24" s="859"/>
      <c r="M24" s="963"/>
      <c r="N24" s="881"/>
      <c r="O24" s="857"/>
      <c r="P24" s="878"/>
      <c r="Q24" s="857"/>
      <c r="R24" s="859"/>
      <c r="S24" s="857"/>
      <c r="T24" s="859"/>
      <c r="U24" s="857"/>
      <c r="V24" s="859"/>
      <c r="W24" s="857"/>
      <c r="X24" s="859"/>
      <c r="Y24" s="857"/>
      <c r="Z24" s="859"/>
      <c r="AA24" s="857"/>
      <c r="AB24" s="859"/>
      <c r="AC24" s="857"/>
      <c r="AD24" s="859"/>
      <c r="AE24" s="883">
        <f t="shared" si="1"/>
        <v>0</v>
      </c>
      <c r="AF24" s="883">
        <f t="shared" si="2"/>
        <v>17000</v>
      </c>
      <c r="AG24" s="879">
        <f t="shared" si="3"/>
        <v>17000</v>
      </c>
      <c r="AH24" s="947"/>
      <c r="AI24" s="884"/>
      <c r="AJ24" s="947"/>
      <c r="AK24" s="884"/>
      <c r="AL24" s="947"/>
      <c r="AM24" s="884"/>
      <c r="AN24" s="947"/>
      <c r="AO24" s="884"/>
      <c r="AP24" s="947"/>
      <c r="AQ24" s="884"/>
      <c r="AR24" s="947"/>
      <c r="AS24" s="884"/>
      <c r="AT24" s="949"/>
      <c r="AU24" s="884"/>
      <c r="AV24" s="947"/>
      <c r="AW24" s="884"/>
      <c r="AX24" s="947"/>
      <c r="AY24" s="884"/>
      <c r="AZ24" s="882">
        <f t="shared" si="4"/>
        <v>0</v>
      </c>
      <c r="BA24" s="857">
        <f t="shared" si="5"/>
        <v>0</v>
      </c>
      <c r="BB24" s="946">
        <f t="shared" si="0"/>
        <v>0</v>
      </c>
    </row>
    <row r="25" spans="1:54" ht="14.25" customHeight="1" x14ac:dyDescent="0.15">
      <c r="A25" s="307"/>
      <c r="B25" s="850" t="s">
        <v>357</v>
      </c>
      <c r="C25" s="650" t="s">
        <v>619</v>
      </c>
      <c r="D25" s="967" t="s">
        <v>854</v>
      </c>
      <c r="E25" s="857"/>
      <c r="F25" s="881"/>
      <c r="G25" s="857"/>
      <c r="H25" s="859"/>
      <c r="I25" s="857">
        <v>1531</v>
      </c>
      <c r="J25" s="881"/>
      <c r="K25" s="880"/>
      <c r="L25" s="859"/>
      <c r="M25" s="963"/>
      <c r="N25" s="881"/>
      <c r="O25" s="857"/>
      <c r="P25" s="878"/>
      <c r="Q25" s="857"/>
      <c r="R25" s="859"/>
      <c r="S25" s="857">
        <v>587436</v>
      </c>
      <c r="T25" s="859">
        <f>'felhalm. kiad.  '!G32-S25+'felhalm. kiad.  '!G47</f>
        <v>55333</v>
      </c>
      <c r="U25" s="857"/>
      <c r="V25" s="859"/>
      <c r="W25" s="857"/>
      <c r="X25" s="859"/>
      <c r="Y25" s="857"/>
      <c r="Z25" s="859"/>
      <c r="AA25" s="857"/>
      <c r="AB25" s="859"/>
      <c r="AC25" s="857"/>
      <c r="AD25" s="859"/>
      <c r="AE25" s="883">
        <f t="shared" si="1"/>
        <v>588967</v>
      </c>
      <c r="AF25" s="883">
        <f t="shared" si="2"/>
        <v>55333</v>
      </c>
      <c r="AG25" s="879">
        <f t="shared" si="3"/>
        <v>644300</v>
      </c>
      <c r="AH25" s="882"/>
      <c r="AI25" s="859"/>
      <c r="AJ25" s="882"/>
      <c r="AK25" s="859"/>
      <c r="AL25" s="882"/>
      <c r="AM25" s="859"/>
      <c r="AN25" s="882"/>
      <c r="AO25" s="859"/>
      <c r="AP25" s="882"/>
      <c r="AQ25" s="859"/>
      <c r="AR25" s="882"/>
      <c r="AS25" s="859"/>
      <c r="AT25" s="857"/>
      <c r="AU25" s="859"/>
      <c r="AV25" s="882"/>
      <c r="AW25" s="859"/>
      <c r="AX25" s="882">
        <v>588967</v>
      </c>
      <c r="AY25" s="859"/>
      <c r="AZ25" s="882">
        <f t="shared" si="4"/>
        <v>588967</v>
      </c>
      <c r="BA25" s="857">
        <f t="shared" si="5"/>
        <v>0</v>
      </c>
      <c r="BB25" s="946">
        <f>AZ25+BA25</f>
        <v>588967</v>
      </c>
    </row>
    <row r="26" spans="1:54" ht="14.25" customHeight="1" x14ac:dyDescent="0.15">
      <c r="A26" s="307"/>
      <c r="B26" s="850" t="s">
        <v>358</v>
      </c>
      <c r="C26" s="650" t="s">
        <v>842</v>
      </c>
      <c r="D26" s="967" t="s">
        <v>857</v>
      </c>
      <c r="E26" s="857"/>
      <c r="F26" s="859"/>
      <c r="G26" s="857"/>
      <c r="H26" s="859"/>
      <c r="I26" s="857"/>
      <c r="J26" s="859"/>
      <c r="K26" s="857"/>
      <c r="L26" s="859"/>
      <c r="M26" s="882"/>
      <c r="N26" s="859"/>
      <c r="O26" s="857"/>
      <c r="P26" s="884"/>
      <c r="Q26" s="857"/>
      <c r="R26" s="859"/>
      <c r="S26" s="857">
        <v>49446</v>
      </c>
      <c r="T26" s="859">
        <f>'felhalm. kiad.  '!G35-S26</f>
        <v>1500</v>
      </c>
      <c r="U26" s="857"/>
      <c r="V26" s="859"/>
      <c r="W26" s="857"/>
      <c r="X26" s="859"/>
      <c r="Y26" s="857"/>
      <c r="Z26" s="859"/>
      <c r="AA26" s="857"/>
      <c r="AB26" s="859"/>
      <c r="AC26" s="857"/>
      <c r="AD26" s="859"/>
      <c r="AE26" s="855">
        <f t="shared" si="1"/>
        <v>49446</v>
      </c>
      <c r="AF26" s="855">
        <f t="shared" si="2"/>
        <v>1500</v>
      </c>
      <c r="AG26" s="996">
        <f t="shared" si="3"/>
        <v>50946</v>
      </c>
      <c r="AH26" s="882"/>
      <c r="AI26" s="859"/>
      <c r="AJ26" s="882"/>
      <c r="AK26" s="859"/>
      <c r="AL26" s="882"/>
      <c r="AM26" s="859"/>
      <c r="AN26" s="882"/>
      <c r="AO26" s="859"/>
      <c r="AP26" s="882"/>
      <c r="AQ26" s="859"/>
      <c r="AR26" s="882"/>
      <c r="AS26" s="859"/>
      <c r="AT26" s="857"/>
      <c r="AU26" s="859"/>
      <c r="AV26" s="882"/>
      <c r="AW26" s="859"/>
      <c r="AX26" s="882">
        <v>49446</v>
      </c>
      <c r="AY26" s="859"/>
      <c r="AZ26" s="882">
        <f t="shared" si="4"/>
        <v>49446</v>
      </c>
      <c r="BA26" s="857">
        <f t="shared" si="5"/>
        <v>0</v>
      </c>
      <c r="BB26" s="946">
        <f t="shared" ref="BB26:BB80" si="6">AZ26+BA26</f>
        <v>49446</v>
      </c>
    </row>
    <row r="27" spans="1:54" ht="14.25" customHeight="1" x14ac:dyDescent="0.15">
      <c r="A27" s="307"/>
      <c r="B27" s="850" t="s">
        <v>359</v>
      </c>
      <c r="C27" s="650" t="s">
        <v>841</v>
      </c>
      <c r="D27" s="967" t="s">
        <v>854</v>
      </c>
      <c r="E27" s="857"/>
      <c r="F27" s="859"/>
      <c r="G27" s="857"/>
      <c r="H27" s="859"/>
      <c r="I27" s="857"/>
      <c r="J27" s="857"/>
      <c r="K27" s="856"/>
      <c r="L27" s="859"/>
      <c r="M27" s="882"/>
      <c r="N27" s="859"/>
      <c r="O27" s="857"/>
      <c r="P27" s="884"/>
      <c r="Q27" s="857"/>
      <c r="R27" s="859"/>
      <c r="S27" s="857">
        <v>99999</v>
      </c>
      <c r="T27" s="859">
        <f>'felhalm. kiad.  '!G36-S27</f>
        <v>4000</v>
      </c>
      <c r="U27" s="857"/>
      <c r="V27" s="859"/>
      <c r="W27" s="857"/>
      <c r="X27" s="859"/>
      <c r="Y27" s="857"/>
      <c r="Z27" s="859"/>
      <c r="AA27" s="857"/>
      <c r="AB27" s="859"/>
      <c r="AC27" s="857"/>
      <c r="AD27" s="859"/>
      <c r="AE27" s="855">
        <f t="shared" si="1"/>
        <v>99999</v>
      </c>
      <c r="AF27" s="855">
        <f t="shared" si="2"/>
        <v>4000</v>
      </c>
      <c r="AG27" s="996">
        <f t="shared" si="3"/>
        <v>103999</v>
      </c>
      <c r="AH27" s="882"/>
      <c r="AI27" s="859"/>
      <c r="AJ27" s="882"/>
      <c r="AK27" s="859"/>
      <c r="AL27" s="882"/>
      <c r="AM27" s="859"/>
      <c r="AN27" s="882"/>
      <c r="AO27" s="859"/>
      <c r="AP27" s="882">
        <f>'felh. bev.  '!D21</f>
        <v>99999</v>
      </c>
      <c r="AQ27" s="859"/>
      <c r="AR27" s="882"/>
      <c r="AS27" s="859"/>
      <c r="AT27" s="857"/>
      <c r="AU27" s="859"/>
      <c r="AV27" s="882"/>
      <c r="AW27" s="859"/>
      <c r="AX27" s="882"/>
      <c r="AY27" s="859"/>
      <c r="AZ27" s="882">
        <f t="shared" si="4"/>
        <v>99999</v>
      </c>
      <c r="BA27" s="857">
        <f t="shared" si="5"/>
        <v>0</v>
      </c>
      <c r="BB27" s="946">
        <f t="shared" si="6"/>
        <v>99999</v>
      </c>
    </row>
    <row r="28" spans="1:54" ht="14.25" customHeight="1" x14ac:dyDescent="0.15">
      <c r="A28" s="307"/>
      <c r="B28" s="850" t="s">
        <v>360</v>
      </c>
      <c r="C28" s="650" t="s">
        <v>840</v>
      </c>
      <c r="D28" s="875" t="s">
        <v>937</v>
      </c>
      <c r="E28" s="857"/>
      <c r="F28" s="859"/>
      <c r="G28" s="857"/>
      <c r="H28" s="859"/>
      <c r="I28" s="857"/>
      <c r="J28" s="857"/>
      <c r="K28" s="856"/>
      <c r="L28" s="859"/>
      <c r="M28" s="882"/>
      <c r="N28" s="859"/>
      <c r="O28" s="857"/>
      <c r="P28" s="859"/>
      <c r="Q28" s="857"/>
      <c r="R28" s="859"/>
      <c r="S28" s="857"/>
      <c r="T28" s="859"/>
      <c r="U28" s="857"/>
      <c r="V28" s="859"/>
      <c r="W28" s="857"/>
      <c r="X28" s="859"/>
      <c r="Y28" s="857"/>
      <c r="Z28" s="859"/>
      <c r="AA28" s="857"/>
      <c r="AB28" s="859"/>
      <c r="AC28" s="857"/>
      <c r="AD28" s="859"/>
      <c r="AE28" s="855">
        <f t="shared" si="1"/>
        <v>0</v>
      </c>
      <c r="AF28" s="855">
        <f t="shared" si="2"/>
        <v>0</v>
      </c>
      <c r="AG28" s="996">
        <f t="shared" si="3"/>
        <v>0</v>
      </c>
      <c r="AH28" s="882"/>
      <c r="AI28" s="859"/>
      <c r="AJ28" s="882"/>
      <c r="AK28" s="859"/>
      <c r="AL28" s="882"/>
      <c r="AM28" s="859"/>
      <c r="AN28" s="882"/>
      <c r="AO28" s="859"/>
      <c r="AP28" s="882"/>
      <c r="AQ28" s="859"/>
      <c r="AR28" s="882"/>
      <c r="AS28" s="859"/>
      <c r="AT28" s="857"/>
      <c r="AU28" s="859"/>
      <c r="AV28" s="882"/>
      <c r="AW28" s="859"/>
      <c r="AX28" s="882"/>
      <c r="AY28" s="859"/>
      <c r="AZ28" s="882">
        <f t="shared" si="4"/>
        <v>0</v>
      </c>
      <c r="BA28" s="857">
        <f t="shared" si="5"/>
        <v>0</v>
      </c>
      <c r="BB28" s="946">
        <f t="shared" si="6"/>
        <v>0</v>
      </c>
    </row>
    <row r="29" spans="1:54" ht="14.25" customHeight="1" x14ac:dyDescent="0.15">
      <c r="A29" s="307"/>
      <c r="B29" s="850" t="s">
        <v>361</v>
      </c>
      <c r="C29" s="650" t="s">
        <v>839</v>
      </c>
      <c r="D29" s="875" t="s">
        <v>937</v>
      </c>
      <c r="E29" s="857"/>
      <c r="F29" s="859"/>
      <c r="G29" s="857"/>
      <c r="H29" s="859"/>
      <c r="I29" s="857"/>
      <c r="J29" s="857">
        <v>3</v>
      </c>
      <c r="K29" s="856"/>
      <c r="L29" s="859"/>
      <c r="M29" s="882"/>
      <c r="N29" s="859"/>
      <c r="O29" s="857"/>
      <c r="P29" s="859"/>
      <c r="Q29" s="857"/>
      <c r="R29" s="859"/>
      <c r="S29" s="857">
        <v>39172</v>
      </c>
      <c r="T29" s="859">
        <f>'felhalm. kiad.  '!G19-S29</f>
        <v>913</v>
      </c>
      <c r="U29" s="857"/>
      <c r="V29" s="859"/>
      <c r="W29" s="857"/>
      <c r="X29" s="859"/>
      <c r="Y29" s="857"/>
      <c r="Z29" s="859"/>
      <c r="AA29" s="857"/>
      <c r="AB29" s="859"/>
      <c r="AC29" s="857"/>
      <c r="AD29" s="859"/>
      <c r="AE29" s="855">
        <f t="shared" si="1"/>
        <v>39172</v>
      </c>
      <c r="AF29" s="855">
        <f t="shared" si="2"/>
        <v>916</v>
      </c>
      <c r="AG29" s="996">
        <f t="shared" si="3"/>
        <v>40088</v>
      </c>
      <c r="AH29" s="882"/>
      <c r="AI29" s="859"/>
      <c r="AJ29" s="882"/>
      <c r="AK29" s="859"/>
      <c r="AL29" s="882"/>
      <c r="AM29" s="859"/>
      <c r="AN29" s="882"/>
      <c r="AO29" s="859"/>
      <c r="AP29" s="882"/>
      <c r="AQ29" s="859"/>
      <c r="AR29" s="882"/>
      <c r="AS29" s="859"/>
      <c r="AT29" s="857"/>
      <c r="AU29" s="859"/>
      <c r="AV29" s="882"/>
      <c r="AW29" s="859"/>
      <c r="AX29" s="882">
        <v>39436</v>
      </c>
      <c r="AY29" s="859"/>
      <c r="AZ29" s="882">
        <f t="shared" si="4"/>
        <v>39436</v>
      </c>
      <c r="BA29" s="857">
        <f t="shared" si="5"/>
        <v>0</v>
      </c>
      <c r="BB29" s="946">
        <f t="shared" si="6"/>
        <v>39436</v>
      </c>
    </row>
    <row r="30" spans="1:54" ht="14.25" customHeight="1" x14ac:dyDescent="0.15">
      <c r="A30" s="307"/>
      <c r="B30" s="850" t="s">
        <v>362</v>
      </c>
      <c r="C30" s="650" t="s">
        <v>943</v>
      </c>
      <c r="D30" s="967" t="s">
        <v>855</v>
      </c>
      <c r="E30" s="880"/>
      <c r="F30" s="881"/>
      <c r="G30" s="880"/>
      <c r="H30" s="881"/>
      <c r="I30" s="880"/>
      <c r="J30" s="857">
        <v>65000</v>
      </c>
      <c r="K30" s="975"/>
      <c r="L30" s="859"/>
      <c r="M30" s="963"/>
      <c r="N30" s="881"/>
      <c r="O30" s="857"/>
      <c r="P30" s="878"/>
      <c r="Q30" s="857"/>
      <c r="R30" s="859"/>
      <c r="S30" s="857"/>
      <c r="T30" s="859">
        <f>'felhalm. kiad.  '!G37</f>
        <v>0</v>
      </c>
      <c r="U30" s="857"/>
      <c r="V30" s="859"/>
      <c r="W30" s="857"/>
      <c r="X30" s="859"/>
      <c r="Y30" s="857"/>
      <c r="Z30" s="859"/>
      <c r="AA30" s="857"/>
      <c r="AB30" s="859"/>
      <c r="AC30" s="857"/>
      <c r="AD30" s="859"/>
      <c r="AE30" s="883">
        <f t="shared" si="1"/>
        <v>0</v>
      </c>
      <c r="AF30" s="883">
        <f t="shared" si="2"/>
        <v>65000</v>
      </c>
      <c r="AG30" s="879">
        <f t="shared" si="3"/>
        <v>65000</v>
      </c>
      <c r="AH30" s="882"/>
      <c r="AI30" s="859"/>
      <c r="AJ30" s="882"/>
      <c r="AK30" s="859"/>
      <c r="AL30" s="882"/>
      <c r="AM30" s="859"/>
      <c r="AN30" s="882"/>
      <c r="AO30" s="859"/>
      <c r="AP30" s="882"/>
      <c r="AQ30" s="859"/>
      <c r="AR30" s="882"/>
      <c r="AS30" s="859"/>
      <c r="AT30" s="857"/>
      <c r="AU30" s="859"/>
      <c r="AV30" s="882"/>
      <c r="AW30" s="859"/>
      <c r="AX30" s="882"/>
      <c r="AY30" s="859"/>
      <c r="AZ30" s="882">
        <f t="shared" si="4"/>
        <v>0</v>
      </c>
      <c r="BA30" s="857">
        <f t="shared" si="5"/>
        <v>0</v>
      </c>
      <c r="BB30" s="946">
        <f t="shared" si="6"/>
        <v>0</v>
      </c>
    </row>
    <row r="31" spans="1:54" ht="14.25" customHeight="1" x14ac:dyDescent="0.15">
      <c r="A31" s="307"/>
      <c r="B31" s="850" t="s">
        <v>363</v>
      </c>
      <c r="C31" s="650" t="s">
        <v>838</v>
      </c>
      <c r="D31" s="967" t="s">
        <v>856</v>
      </c>
      <c r="E31" s="880"/>
      <c r="F31" s="881"/>
      <c r="G31" s="880"/>
      <c r="H31" s="881"/>
      <c r="I31" s="880"/>
      <c r="J31" s="880"/>
      <c r="K31" s="975"/>
      <c r="L31" s="859"/>
      <c r="M31" s="963"/>
      <c r="N31" s="881"/>
      <c r="O31" s="857"/>
      <c r="P31" s="878"/>
      <c r="Q31" s="857"/>
      <c r="R31" s="859"/>
      <c r="S31" s="857"/>
      <c r="T31" s="859"/>
      <c r="U31" s="857"/>
      <c r="V31" s="859"/>
      <c r="W31" s="857"/>
      <c r="X31" s="859"/>
      <c r="Y31" s="857"/>
      <c r="Z31" s="859"/>
      <c r="AA31" s="857"/>
      <c r="AB31" s="859"/>
      <c r="AC31" s="857">
        <f>'Intézm kötelező-nem kötelező'!AM18</f>
        <v>100552</v>
      </c>
      <c r="AD31" s="859">
        <f>'Intézm kötelező-nem kötelező'!AN18</f>
        <v>238377</v>
      </c>
      <c r="AE31" s="883">
        <f t="shared" si="1"/>
        <v>100552</v>
      </c>
      <c r="AF31" s="883">
        <f t="shared" si="2"/>
        <v>238377</v>
      </c>
      <c r="AG31" s="879">
        <f t="shared" si="3"/>
        <v>338929</v>
      </c>
      <c r="AH31" s="882"/>
      <c r="AI31" s="859"/>
      <c r="AJ31" s="882"/>
      <c r="AK31" s="859"/>
      <c r="AL31" s="882"/>
      <c r="AM31" s="859"/>
      <c r="AN31" s="882"/>
      <c r="AO31" s="859"/>
      <c r="AP31" s="882"/>
      <c r="AQ31" s="859"/>
      <c r="AR31" s="882"/>
      <c r="AS31" s="859"/>
      <c r="AT31" s="857"/>
      <c r="AU31" s="859"/>
      <c r="AV31" s="882"/>
      <c r="AW31" s="859"/>
      <c r="AX31" s="882"/>
      <c r="AY31" s="859"/>
      <c r="AZ31" s="882">
        <f t="shared" si="4"/>
        <v>0</v>
      </c>
      <c r="BA31" s="857">
        <f t="shared" si="5"/>
        <v>0</v>
      </c>
      <c r="BB31" s="946">
        <f t="shared" si="6"/>
        <v>0</v>
      </c>
    </row>
    <row r="32" spans="1:54" ht="14.25" customHeight="1" x14ac:dyDescent="0.15">
      <c r="A32" s="307"/>
      <c r="B32" s="850" t="s">
        <v>364</v>
      </c>
      <c r="C32" s="650" t="s">
        <v>837</v>
      </c>
      <c r="D32" s="967" t="s">
        <v>856</v>
      </c>
      <c r="E32" s="880"/>
      <c r="F32" s="881"/>
      <c r="G32" s="880"/>
      <c r="H32" s="881"/>
      <c r="I32" s="880"/>
      <c r="J32" s="880"/>
      <c r="K32" s="975"/>
      <c r="L32" s="859"/>
      <c r="M32" s="963"/>
      <c r="N32" s="881"/>
      <c r="O32" s="857"/>
      <c r="P32" s="878"/>
      <c r="Q32" s="857"/>
      <c r="R32" s="859"/>
      <c r="S32" s="857"/>
      <c r="T32" s="859"/>
      <c r="U32" s="857"/>
      <c r="V32" s="859"/>
      <c r="W32" s="857"/>
      <c r="X32" s="859"/>
      <c r="Y32" s="857"/>
      <c r="Z32" s="859"/>
      <c r="AA32" s="857"/>
      <c r="AB32" s="859"/>
      <c r="AC32" s="857">
        <f>'Intézm kötelező-nem kötelező'!AM36</f>
        <v>86257</v>
      </c>
      <c r="AD32" s="859">
        <f>'Intézm kötelező-nem kötelező'!AN36</f>
        <v>261697</v>
      </c>
      <c r="AE32" s="883">
        <f t="shared" si="1"/>
        <v>86257</v>
      </c>
      <c r="AF32" s="883">
        <f t="shared" si="2"/>
        <v>261697</v>
      </c>
      <c r="AG32" s="879">
        <f t="shared" si="3"/>
        <v>347954</v>
      </c>
      <c r="AH32" s="882"/>
      <c r="AI32" s="859"/>
      <c r="AJ32" s="882"/>
      <c r="AK32" s="859"/>
      <c r="AL32" s="882"/>
      <c r="AM32" s="859"/>
      <c r="AN32" s="882"/>
      <c r="AO32" s="859"/>
      <c r="AP32" s="882"/>
      <c r="AQ32" s="859"/>
      <c r="AR32" s="882"/>
      <c r="AS32" s="859"/>
      <c r="AT32" s="857"/>
      <c r="AU32" s="859"/>
      <c r="AV32" s="882"/>
      <c r="AW32" s="859"/>
      <c r="AX32" s="882"/>
      <c r="AY32" s="859"/>
      <c r="AZ32" s="882">
        <f t="shared" si="4"/>
        <v>0</v>
      </c>
      <c r="BA32" s="857">
        <f t="shared" si="5"/>
        <v>0</v>
      </c>
      <c r="BB32" s="946">
        <f t="shared" si="6"/>
        <v>0</v>
      </c>
    </row>
    <row r="33" spans="1:54" ht="14.25" customHeight="1" x14ac:dyDescent="0.15">
      <c r="A33" s="307"/>
      <c r="B33" s="850" t="s">
        <v>365</v>
      </c>
      <c r="C33" s="650" t="s">
        <v>836</v>
      </c>
      <c r="D33" s="967" t="s">
        <v>856</v>
      </c>
      <c r="E33" s="880"/>
      <c r="F33" s="881"/>
      <c r="G33" s="880"/>
      <c r="H33" s="881"/>
      <c r="I33" s="880"/>
      <c r="J33" s="880"/>
      <c r="K33" s="975"/>
      <c r="L33" s="859"/>
      <c r="M33" s="963"/>
      <c r="N33" s="881"/>
      <c r="O33" s="857"/>
      <c r="P33" s="878"/>
      <c r="Q33" s="857"/>
      <c r="R33" s="859"/>
      <c r="S33" s="857"/>
      <c r="T33" s="859"/>
      <c r="U33" s="857"/>
      <c r="V33" s="859"/>
      <c r="W33" s="857"/>
      <c r="X33" s="859"/>
      <c r="Y33" s="857"/>
      <c r="Z33" s="859"/>
      <c r="AA33" s="857"/>
      <c r="AB33" s="859"/>
      <c r="AC33" s="857">
        <f>'Intézm kötelező-nem kötelező'!AM57</f>
        <v>98160</v>
      </c>
      <c r="AD33" s="859">
        <f>'Intézm kötelező-nem kötelező'!AN57</f>
        <v>22070</v>
      </c>
      <c r="AE33" s="883">
        <f t="shared" si="1"/>
        <v>98160</v>
      </c>
      <c r="AF33" s="883">
        <f t="shared" si="2"/>
        <v>22070</v>
      </c>
      <c r="AG33" s="879">
        <f t="shared" si="3"/>
        <v>120230</v>
      </c>
      <c r="AH33" s="882"/>
      <c r="AI33" s="859"/>
      <c r="AJ33" s="882"/>
      <c r="AK33" s="859"/>
      <c r="AL33" s="882"/>
      <c r="AM33" s="859"/>
      <c r="AN33" s="882"/>
      <c r="AO33" s="859"/>
      <c r="AP33" s="882"/>
      <c r="AQ33" s="859"/>
      <c r="AR33" s="882"/>
      <c r="AS33" s="859"/>
      <c r="AT33" s="857"/>
      <c r="AU33" s="859"/>
      <c r="AV33" s="882"/>
      <c r="AW33" s="859"/>
      <c r="AX33" s="882"/>
      <c r="AY33" s="859"/>
      <c r="AZ33" s="882">
        <f t="shared" si="4"/>
        <v>0</v>
      </c>
      <c r="BA33" s="857">
        <f t="shared" si="5"/>
        <v>0</v>
      </c>
      <c r="BB33" s="946">
        <f t="shared" si="6"/>
        <v>0</v>
      </c>
    </row>
    <row r="34" spans="1:54" ht="14.25" customHeight="1" x14ac:dyDescent="0.15">
      <c r="A34" s="307"/>
      <c r="B34" s="850" t="s">
        <v>366</v>
      </c>
      <c r="C34" s="650" t="s">
        <v>835</v>
      </c>
      <c r="D34" s="967" t="s">
        <v>856</v>
      </c>
      <c r="E34" s="880"/>
      <c r="F34" s="881"/>
      <c r="G34" s="880"/>
      <c r="H34" s="881"/>
      <c r="I34" s="880"/>
      <c r="J34" s="880"/>
      <c r="K34" s="975"/>
      <c r="L34" s="859"/>
      <c r="M34" s="963"/>
      <c r="N34" s="881"/>
      <c r="O34" s="857"/>
      <c r="P34" s="878"/>
      <c r="Q34" s="857"/>
      <c r="R34" s="859"/>
      <c r="S34" s="857"/>
      <c r="T34" s="859"/>
      <c r="U34" s="857"/>
      <c r="V34" s="859"/>
      <c r="W34" s="857"/>
      <c r="X34" s="859"/>
      <c r="Y34" s="857"/>
      <c r="Z34" s="859"/>
      <c r="AA34" s="857"/>
      <c r="AB34" s="859"/>
      <c r="AC34" s="857">
        <f>'Intézm kötelező-nem kötelező'!AM76</f>
        <v>193926</v>
      </c>
      <c r="AD34" s="859">
        <f>'Intézm kötelező-nem kötelező'!AN76</f>
        <v>46804</v>
      </c>
      <c r="AE34" s="883">
        <f t="shared" si="1"/>
        <v>193926</v>
      </c>
      <c r="AF34" s="883">
        <f t="shared" si="2"/>
        <v>46804</v>
      </c>
      <c r="AG34" s="879">
        <f t="shared" si="3"/>
        <v>240730</v>
      </c>
      <c r="AH34" s="882"/>
      <c r="AI34" s="859"/>
      <c r="AJ34" s="882"/>
      <c r="AK34" s="859"/>
      <c r="AL34" s="882"/>
      <c r="AM34" s="859"/>
      <c r="AN34" s="882"/>
      <c r="AO34" s="859"/>
      <c r="AP34" s="882"/>
      <c r="AQ34" s="859"/>
      <c r="AR34" s="882"/>
      <c r="AS34" s="859"/>
      <c r="AT34" s="857"/>
      <c r="AU34" s="859"/>
      <c r="AV34" s="882"/>
      <c r="AW34" s="859"/>
      <c r="AX34" s="882"/>
      <c r="AY34" s="859"/>
      <c r="AZ34" s="882">
        <f t="shared" si="4"/>
        <v>0</v>
      </c>
      <c r="BA34" s="857">
        <f t="shared" si="5"/>
        <v>0</v>
      </c>
      <c r="BB34" s="946">
        <f t="shared" si="6"/>
        <v>0</v>
      </c>
    </row>
    <row r="35" spans="1:54" ht="14.25" customHeight="1" x14ac:dyDescent="0.15">
      <c r="A35" s="307"/>
      <c r="B35" s="850" t="s">
        <v>374</v>
      </c>
      <c r="C35" s="650" t="s">
        <v>834</v>
      </c>
      <c r="D35" s="967" t="s">
        <v>856</v>
      </c>
      <c r="E35" s="880"/>
      <c r="F35" s="881"/>
      <c r="G35" s="880"/>
      <c r="H35" s="881"/>
      <c r="I35" s="880"/>
      <c r="J35" s="880"/>
      <c r="K35" s="975"/>
      <c r="L35" s="859"/>
      <c r="M35" s="963"/>
      <c r="N35" s="881"/>
      <c r="O35" s="857"/>
      <c r="P35" s="878"/>
      <c r="Q35" s="857"/>
      <c r="R35" s="859"/>
      <c r="S35" s="857"/>
      <c r="T35" s="859"/>
      <c r="U35" s="857"/>
      <c r="V35" s="859"/>
      <c r="W35" s="857"/>
      <c r="X35" s="859"/>
      <c r="Y35" s="857"/>
      <c r="Z35" s="859"/>
      <c r="AA35" s="857"/>
      <c r="AB35" s="859"/>
      <c r="AC35" s="857">
        <f>'Intézm kötelező-nem kötelező'!AM50</f>
        <v>7012</v>
      </c>
      <c r="AD35" s="859">
        <f>'Intézm kötelező-nem kötelező'!AN50</f>
        <v>44148</v>
      </c>
      <c r="AE35" s="883">
        <f t="shared" si="1"/>
        <v>7012</v>
      </c>
      <c r="AF35" s="883">
        <f t="shared" si="2"/>
        <v>44148</v>
      </c>
      <c r="AG35" s="879">
        <f t="shared" si="3"/>
        <v>51160</v>
      </c>
      <c r="AH35" s="882"/>
      <c r="AI35" s="859"/>
      <c r="AJ35" s="882"/>
      <c r="AK35" s="859"/>
      <c r="AL35" s="882"/>
      <c r="AM35" s="859"/>
      <c r="AN35" s="882"/>
      <c r="AO35" s="859"/>
      <c r="AP35" s="882"/>
      <c r="AQ35" s="859"/>
      <c r="AR35" s="882"/>
      <c r="AS35" s="859"/>
      <c r="AT35" s="857"/>
      <c r="AU35" s="859"/>
      <c r="AV35" s="882"/>
      <c r="AW35" s="859"/>
      <c r="AX35" s="882"/>
      <c r="AY35" s="859"/>
      <c r="AZ35" s="882">
        <f t="shared" si="4"/>
        <v>0</v>
      </c>
      <c r="BA35" s="857">
        <f t="shared" si="5"/>
        <v>0</v>
      </c>
      <c r="BB35" s="946">
        <f t="shared" si="6"/>
        <v>0</v>
      </c>
    </row>
    <row r="36" spans="1:54" ht="33" x14ac:dyDescent="0.15">
      <c r="A36" s="307"/>
      <c r="B36" s="850" t="s">
        <v>375</v>
      </c>
      <c r="C36" s="852" t="s">
        <v>1144</v>
      </c>
      <c r="D36" s="968" t="s">
        <v>858</v>
      </c>
      <c r="E36" s="880"/>
      <c r="F36" s="881"/>
      <c r="G36" s="880"/>
      <c r="H36" s="881"/>
      <c r="I36" s="880"/>
      <c r="J36" s="880"/>
      <c r="K36" s="975"/>
      <c r="L36" s="859"/>
      <c r="M36" s="963"/>
      <c r="N36" s="881"/>
      <c r="O36" s="857">
        <v>59837</v>
      </c>
      <c r="P36" s="878"/>
      <c r="Q36" s="857"/>
      <c r="R36" s="859"/>
      <c r="S36" s="857"/>
      <c r="T36" s="859"/>
      <c r="U36" s="857"/>
      <c r="V36" s="859"/>
      <c r="W36" s="857"/>
      <c r="X36" s="859"/>
      <c r="Y36" s="857"/>
      <c r="Z36" s="859"/>
      <c r="AA36" s="857"/>
      <c r="AB36" s="859"/>
      <c r="AC36" s="857"/>
      <c r="AD36" s="859">
        <v>19185</v>
      </c>
      <c r="AE36" s="883">
        <f t="shared" si="1"/>
        <v>59837</v>
      </c>
      <c r="AF36" s="883">
        <f t="shared" si="2"/>
        <v>19185</v>
      </c>
      <c r="AG36" s="879">
        <f t="shared" si="3"/>
        <v>79022</v>
      </c>
      <c r="AH36" s="882"/>
      <c r="AI36" s="859"/>
      <c r="AJ36" s="882"/>
      <c r="AK36" s="859"/>
      <c r="AL36" s="882"/>
      <c r="AM36" s="859"/>
      <c r="AN36" s="882"/>
      <c r="AO36" s="859"/>
      <c r="AP36" s="882"/>
      <c r="AQ36" s="859"/>
      <c r="AR36" s="882"/>
      <c r="AS36" s="859"/>
      <c r="AT36" s="857"/>
      <c r="AU36" s="859"/>
      <c r="AV36" s="882"/>
      <c r="AW36" s="859"/>
      <c r="AX36" s="882"/>
      <c r="AY36" s="859">
        <v>19185</v>
      </c>
      <c r="AZ36" s="882">
        <f t="shared" si="4"/>
        <v>0</v>
      </c>
      <c r="BA36" s="857">
        <f t="shared" si="5"/>
        <v>19185</v>
      </c>
      <c r="BB36" s="946">
        <f t="shared" si="6"/>
        <v>19185</v>
      </c>
    </row>
    <row r="37" spans="1:54" ht="14.25" customHeight="1" x14ac:dyDescent="0.15">
      <c r="A37" s="307"/>
      <c r="B37" s="850" t="s">
        <v>376</v>
      </c>
      <c r="C37" s="650" t="s">
        <v>674</v>
      </c>
      <c r="D37" s="967" t="s">
        <v>867</v>
      </c>
      <c r="E37" s="975"/>
      <c r="F37" s="881"/>
      <c r="G37" s="880"/>
      <c r="H37" s="881"/>
      <c r="I37" s="857"/>
      <c r="J37" s="857">
        <v>6</v>
      </c>
      <c r="K37" s="856"/>
      <c r="L37" s="859">
        <v>451</v>
      </c>
      <c r="M37" s="963"/>
      <c r="N37" s="881"/>
      <c r="O37" s="857"/>
      <c r="P37" s="878"/>
      <c r="Q37" s="857"/>
      <c r="R37" s="859"/>
      <c r="S37" s="857"/>
      <c r="T37" s="859"/>
      <c r="U37" s="857"/>
      <c r="V37" s="859"/>
      <c r="W37" s="857"/>
      <c r="X37" s="859"/>
      <c r="Y37" s="857"/>
      <c r="Z37" s="859"/>
      <c r="AA37" s="857"/>
      <c r="AB37" s="859"/>
      <c r="AC37" s="857"/>
      <c r="AD37" s="859"/>
      <c r="AE37" s="883">
        <f t="shared" si="1"/>
        <v>0</v>
      </c>
      <c r="AF37" s="883">
        <f t="shared" si="2"/>
        <v>457</v>
      </c>
      <c r="AG37" s="879">
        <f t="shared" si="3"/>
        <v>457</v>
      </c>
      <c r="AH37" s="882"/>
      <c r="AI37" s="859"/>
      <c r="AJ37" s="882"/>
      <c r="AK37" s="859"/>
      <c r="AL37" s="882"/>
      <c r="AM37" s="859"/>
      <c r="AN37" s="882"/>
      <c r="AO37" s="859"/>
      <c r="AP37" s="882"/>
      <c r="AQ37" s="859"/>
      <c r="AR37" s="882"/>
      <c r="AS37" s="859"/>
      <c r="AT37" s="857"/>
      <c r="AU37" s="859"/>
      <c r="AV37" s="882"/>
      <c r="AW37" s="859"/>
      <c r="AX37" s="882"/>
      <c r="AY37" s="859"/>
      <c r="AZ37" s="882">
        <f t="shared" si="4"/>
        <v>0</v>
      </c>
      <c r="BA37" s="857">
        <f t="shared" si="5"/>
        <v>0</v>
      </c>
      <c r="BB37" s="946">
        <f t="shared" si="6"/>
        <v>0</v>
      </c>
    </row>
    <row r="38" spans="1:54" s="863" customFormat="1" ht="42" customHeight="1" x14ac:dyDescent="0.2">
      <c r="A38" s="862"/>
      <c r="B38" s="850" t="s">
        <v>377</v>
      </c>
      <c r="C38" s="774" t="s">
        <v>630</v>
      </c>
      <c r="D38" s="968" t="s">
        <v>859</v>
      </c>
      <c r="E38" s="976"/>
      <c r="F38" s="971"/>
      <c r="G38" s="977"/>
      <c r="H38" s="971"/>
      <c r="I38" s="978"/>
      <c r="J38" s="880"/>
      <c r="K38" s="853"/>
      <c r="L38" s="854">
        <f>mc.pe.átad!E25-mc.pe.átad!E24-mc.pe.átad!E21-mc.pe.átad!E20-mc.pe.átad!E19-L78</f>
        <v>21556</v>
      </c>
      <c r="M38" s="855"/>
      <c r="N38" s="854">
        <f>mc.pe.átad!E57+mc.pe.átad!E60</f>
        <v>106724</v>
      </c>
      <c r="O38" s="872"/>
      <c r="P38" s="886"/>
      <c r="Q38" s="872"/>
      <c r="R38" s="871"/>
      <c r="S38" s="872"/>
      <c r="T38" s="871"/>
      <c r="U38" s="872"/>
      <c r="V38" s="871"/>
      <c r="W38" s="872"/>
      <c r="X38" s="871"/>
      <c r="Y38" s="872"/>
      <c r="Z38" s="871"/>
      <c r="AA38" s="872"/>
      <c r="AB38" s="871"/>
      <c r="AC38" s="872"/>
      <c r="AD38" s="871"/>
      <c r="AE38" s="883">
        <f t="shared" si="1"/>
        <v>0</v>
      </c>
      <c r="AF38" s="883">
        <f t="shared" si="2"/>
        <v>128280</v>
      </c>
      <c r="AG38" s="879">
        <f t="shared" si="3"/>
        <v>128280</v>
      </c>
      <c r="AH38" s="882"/>
      <c r="AI38" s="859"/>
      <c r="AJ38" s="882"/>
      <c r="AK38" s="859"/>
      <c r="AL38" s="882"/>
      <c r="AM38" s="859"/>
      <c r="AN38" s="882"/>
      <c r="AO38" s="859"/>
      <c r="AP38" s="882"/>
      <c r="AQ38" s="859"/>
      <c r="AR38" s="882"/>
      <c r="AS38" s="859"/>
      <c r="AT38" s="857"/>
      <c r="AU38" s="859"/>
      <c r="AV38" s="882"/>
      <c r="AW38" s="859"/>
      <c r="AX38" s="882"/>
      <c r="AY38" s="859"/>
      <c r="AZ38" s="882">
        <f t="shared" si="4"/>
        <v>0</v>
      </c>
      <c r="BA38" s="857">
        <f t="shared" si="5"/>
        <v>0</v>
      </c>
      <c r="BB38" s="946">
        <f t="shared" si="6"/>
        <v>0</v>
      </c>
    </row>
    <row r="39" spans="1:54" s="863" customFormat="1" ht="12" customHeight="1" x14ac:dyDescent="0.2">
      <c r="A39" s="862"/>
      <c r="B39" s="850" t="s">
        <v>378</v>
      </c>
      <c r="C39" s="635" t="s">
        <v>559</v>
      </c>
      <c r="D39" s="875">
        <v>107060</v>
      </c>
      <c r="E39" s="976"/>
      <c r="F39" s="971"/>
      <c r="G39" s="977"/>
      <c r="H39" s="971"/>
      <c r="I39" s="978"/>
      <c r="J39" s="880"/>
      <c r="K39" s="976"/>
      <c r="L39" s="871"/>
      <c r="M39" s="971"/>
      <c r="N39" s="972"/>
      <c r="O39" s="872"/>
      <c r="P39" s="855"/>
      <c r="Q39" s="851"/>
      <c r="R39" s="854">
        <f>'ellátottak önk.'!E19</f>
        <v>2300</v>
      </c>
      <c r="S39" s="855"/>
      <c r="T39" s="854"/>
      <c r="U39" s="855"/>
      <c r="V39" s="854"/>
      <c r="W39" s="855"/>
      <c r="X39" s="854"/>
      <c r="Y39" s="855"/>
      <c r="Z39" s="854"/>
      <c r="AA39" s="855"/>
      <c r="AB39" s="854"/>
      <c r="AC39" s="855"/>
      <c r="AD39" s="854"/>
      <c r="AE39" s="883">
        <f t="shared" si="1"/>
        <v>0</v>
      </c>
      <c r="AF39" s="883">
        <f t="shared" si="2"/>
        <v>2300</v>
      </c>
      <c r="AG39" s="879">
        <f t="shared" si="3"/>
        <v>2300</v>
      </c>
      <c r="AH39" s="882"/>
      <c r="AI39" s="859"/>
      <c r="AJ39" s="882"/>
      <c r="AK39" s="859"/>
      <c r="AL39" s="882"/>
      <c r="AM39" s="859"/>
      <c r="AN39" s="882"/>
      <c r="AO39" s="859"/>
      <c r="AP39" s="882"/>
      <c r="AQ39" s="859"/>
      <c r="AR39" s="882"/>
      <c r="AS39" s="859"/>
      <c r="AT39" s="857"/>
      <c r="AU39" s="859"/>
      <c r="AV39" s="882"/>
      <c r="AW39" s="859"/>
      <c r="AX39" s="882"/>
      <c r="AY39" s="859"/>
      <c r="AZ39" s="882">
        <f t="shared" si="4"/>
        <v>0</v>
      </c>
      <c r="BA39" s="857">
        <f t="shared" si="5"/>
        <v>0</v>
      </c>
      <c r="BB39" s="946">
        <f t="shared" si="6"/>
        <v>0</v>
      </c>
    </row>
    <row r="40" spans="1:54" s="863" customFormat="1" ht="12" customHeight="1" x14ac:dyDescent="0.2">
      <c r="A40" s="862"/>
      <c r="B40" s="850" t="s">
        <v>379</v>
      </c>
      <c r="C40" s="635" t="s">
        <v>622</v>
      </c>
      <c r="D40" s="875">
        <v>107060</v>
      </c>
      <c r="E40" s="976"/>
      <c r="F40" s="971"/>
      <c r="G40" s="977"/>
      <c r="H40" s="971"/>
      <c r="I40" s="851"/>
      <c r="J40" s="857">
        <v>2000</v>
      </c>
      <c r="K40" s="976"/>
      <c r="L40" s="871"/>
      <c r="M40" s="971"/>
      <c r="N40" s="972"/>
      <c r="O40" s="872"/>
      <c r="P40" s="855"/>
      <c r="Q40" s="851"/>
      <c r="R40" s="854"/>
      <c r="S40" s="855"/>
      <c r="T40" s="854"/>
      <c r="U40" s="855"/>
      <c r="V40" s="854"/>
      <c r="W40" s="855"/>
      <c r="X40" s="854"/>
      <c r="Y40" s="855"/>
      <c r="Z40" s="854"/>
      <c r="AA40" s="855"/>
      <c r="AB40" s="854"/>
      <c r="AC40" s="855"/>
      <c r="AD40" s="854"/>
      <c r="AE40" s="883">
        <f t="shared" si="1"/>
        <v>0</v>
      </c>
      <c r="AF40" s="883">
        <f t="shared" si="2"/>
        <v>2000</v>
      </c>
      <c r="AG40" s="879">
        <f t="shared" si="3"/>
        <v>2000</v>
      </c>
      <c r="AH40" s="882"/>
      <c r="AI40" s="859"/>
      <c r="AJ40" s="882"/>
      <c r="AK40" s="859"/>
      <c r="AL40" s="882"/>
      <c r="AM40" s="859"/>
      <c r="AN40" s="882"/>
      <c r="AO40" s="859"/>
      <c r="AP40" s="882"/>
      <c r="AQ40" s="859"/>
      <c r="AR40" s="882"/>
      <c r="AS40" s="859"/>
      <c r="AT40" s="857"/>
      <c r="AU40" s="859"/>
      <c r="AV40" s="882"/>
      <c r="AW40" s="859"/>
      <c r="AX40" s="882"/>
      <c r="AY40" s="859"/>
      <c r="AZ40" s="882">
        <f t="shared" si="4"/>
        <v>0</v>
      </c>
      <c r="BA40" s="857">
        <f t="shared" si="5"/>
        <v>0</v>
      </c>
      <c r="BB40" s="946">
        <f t="shared" si="6"/>
        <v>0</v>
      </c>
    </row>
    <row r="41" spans="1:54" s="863" customFormat="1" ht="12" customHeight="1" x14ac:dyDescent="0.2">
      <c r="A41" s="862"/>
      <c r="B41" s="850" t="s">
        <v>380</v>
      </c>
      <c r="C41" s="635" t="s">
        <v>531</v>
      </c>
      <c r="D41" s="875">
        <v>107060</v>
      </c>
      <c r="E41" s="976"/>
      <c r="F41" s="971"/>
      <c r="G41" s="977"/>
      <c r="H41" s="971"/>
      <c r="I41" s="978"/>
      <c r="J41" s="880"/>
      <c r="K41" s="976"/>
      <c r="L41" s="871"/>
      <c r="M41" s="971"/>
      <c r="N41" s="972"/>
      <c r="O41" s="872"/>
      <c r="P41" s="855"/>
      <c r="Q41" s="885"/>
      <c r="R41" s="854">
        <f>'ellátottak önk.'!E27</f>
        <v>4200</v>
      </c>
      <c r="S41" s="855"/>
      <c r="T41" s="854"/>
      <c r="U41" s="855"/>
      <c r="V41" s="854"/>
      <c r="W41" s="855"/>
      <c r="X41" s="854"/>
      <c r="Y41" s="855"/>
      <c r="Z41" s="854"/>
      <c r="AA41" s="855"/>
      <c r="AB41" s="854"/>
      <c r="AC41" s="855"/>
      <c r="AD41" s="854"/>
      <c r="AE41" s="883">
        <f t="shared" si="1"/>
        <v>0</v>
      </c>
      <c r="AF41" s="883">
        <f t="shared" si="2"/>
        <v>4200</v>
      </c>
      <c r="AG41" s="879">
        <f t="shared" si="3"/>
        <v>4200</v>
      </c>
      <c r="AH41" s="882"/>
      <c r="AI41" s="859"/>
      <c r="AJ41" s="882"/>
      <c r="AK41" s="859"/>
      <c r="AL41" s="882"/>
      <c r="AM41" s="859"/>
      <c r="AN41" s="882"/>
      <c r="AO41" s="859"/>
      <c r="AP41" s="882"/>
      <c r="AQ41" s="859"/>
      <c r="AR41" s="882"/>
      <c r="AS41" s="859"/>
      <c r="AT41" s="857"/>
      <c r="AU41" s="859"/>
      <c r="AV41" s="882"/>
      <c r="AW41" s="859"/>
      <c r="AX41" s="882"/>
      <c r="AY41" s="859"/>
      <c r="AZ41" s="882">
        <f t="shared" si="4"/>
        <v>0</v>
      </c>
      <c r="BA41" s="857">
        <f t="shared" si="5"/>
        <v>0</v>
      </c>
      <c r="BB41" s="946">
        <f t="shared" si="6"/>
        <v>0</v>
      </c>
    </row>
    <row r="42" spans="1:54" s="863" customFormat="1" ht="12" customHeight="1" x14ac:dyDescent="0.2">
      <c r="A42" s="862"/>
      <c r="B42" s="850" t="s">
        <v>381</v>
      </c>
      <c r="C42" s="635" t="s">
        <v>558</v>
      </c>
      <c r="D42" s="875">
        <v>107060</v>
      </c>
      <c r="E42" s="976"/>
      <c r="F42" s="971"/>
      <c r="G42" s="977"/>
      <c r="H42" s="971"/>
      <c r="I42" s="978"/>
      <c r="J42" s="880"/>
      <c r="K42" s="976"/>
      <c r="L42" s="871"/>
      <c r="M42" s="971"/>
      <c r="N42" s="972"/>
      <c r="O42" s="872"/>
      <c r="P42" s="855"/>
      <c r="Q42" s="885"/>
      <c r="R42" s="854">
        <f>'ellátottak önk.'!E18</f>
        <v>3609</v>
      </c>
      <c r="S42" s="855"/>
      <c r="T42" s="854"/>
      <c r="U42" s="855"/>
      <c r="V42" s="854"/>
      <c r="W42" s="855"/>
      <c r="X42" s="854"/>
      <c r="Y42" s="855"/>
      <c r="Z42" s="854"/>
      <c r="AA42" s="855"/>
      <c r="AB42" s="854"/>
      <c r="AC42" s="855"/>
      <c r="AD42" s="854"/>
      <c r="AE42" s="883">
        <f t="shared" si="1"/>
        <v>0</v>
      </c>
      <c r="AF42" s="883">
        <f t="shared" si="2"/>
        <v>3609</v>
      </c>
      <c r="AG42" s="879">
        <f t="shared" si="3"/>
        <v>3609</v>
      </c>
      <c r="AH42" s="882"/>
      <c r="AI42" s="859"/>
      <c r="AJ42" s="882"/>
      <c r="AK42" s="859"/>
      <c r="AL42" s="882"/>
      <c r="AM42" s="859"/>
      <c r="AN42" s="882"/>
      <c r="AO42" s="859"/>
      <c r="AP42" s="882"/>
      <c r="AQ42" s="859"/>
      <c r="AR42" s="882"/>
      <c r="AS42" s="859"/>
      <c r="AT42" s="857"/>
      <c r="AU42" s="859"/>
      <c r="AV42" s="882"/>
      <c r="AW42" s="859"/>
      <c r="AX42" s="882"/>
      <c r="AY42" s="859"/>
      <c r="AZ42" s="882">
        <f t="shared" si="4"/>
        <v>0</v>
      </c>
      <c r="BA42" s="857">
        <f t="shared" si="5"/>
        <v>0</v>
      </c>
      <c r="BB42" s="946">
        <f t="shared" si="6"/>
        <v>0</v>
      </c>
    </row>
    <row r="43" spans="1:54" s="863" customFormat="1" ht="12" customHeight="1" x14ac:dyDescent="0.2">
      <c r="A43" s="862"/>
      <c r="B43" s="850" t="s">
        <v>382</v>
      </c>
      <c r="C43" s="635" t="s">
        <v>623</v>
      </c>
      <c r="D43" s="875">
        <v>107060</v>
      </c>
      <c r="E43" s="976"/>
      <c r="F43" s="971"/>
      <c r="G43" s="977"/>
      <c r="H43" s="971"/>
      <c r="I43" s="978"/>
      <c r="J43" s="880"/>
      <c r="K43" s="976"/>
      <c r="L43" s="871"/>
      <c r="M43" s="971"/>
      <c r="N43" s="972"/>
      <c r="O43" s="872"/>
      <c r="P43" s="855"/>
      <c r="Q43" s="885"/>
      <c r="R43" s="854">
        <f>'ellátottak önk.'!E22</f>
        <v>1100</v>
      </c>
      <c r="S43" s="855"/>
      <c r="T43" s="854"/>
      <c r="U43" s="855"/>
      <c r="V43" s="854"/>
      <c r="W43" s="855"/>
      <c r="X43" s="854"/>
      <c r="Y43" s="855"/>
      <c r="Z43" s="854"/>
      <c r="AA43" s="855"/>
      <c r="AB43" s="854"/>
      <c r="AC43" s="855"/>
      <c r="AD43" s="854"/>
      <c r="AE43" s="883">
        <f t="shared" si="1"/>
        <v>0</v>
      </c>
      <c r="AF43" s="883">
        <f t="shared" si="2"/>
        <v>1100</v>
      </c>
      <c r="AG43" s="879">
        <f t="shared" si="3"/>
        <v>1100</v>
      </c>
      <c r="AH43" s="882"/>
      <c r="AI43" s="859"/>
      <c r="AJ43" s="882"/>
      <c r="AK43" s="859"/>
      <c r="AL43" s="882"/>
      <c r="AM43" s="859"/>
      <c r="AN43" s="882"/>
      <c r="AO43" s="859"/>
      <c r="AP43" s="882"/>
      <c r="AQ43" s="859"/>
      <c r="AR43" s="882"/>
      <c r="AS43" s="859"/>
      <c r="AT43" s="857"/>
      <c r="AU43" s="859"/>
      <c r="AV43" s="882"/>
      <c r="AW43" s="859"/>
      <c r="AX43" s="882"/>
      <c r="AY43" s="859"/>
      <c r="AZ43" s="882">
        <f t="shared" si="4"/>
        <v>0</v>
      </c>
      <c r="BA43" s="857">
        <f t="shared" si="5"/>
        <v>0</v>
      </c>
      <c r="BB43" s="946">
        <f t="shared" si="6"/>
        <v>0</v>
      </c>
    </row>
    <row r="44" spans="1:54" s="863" customFormat="1" ht="12" customHeight="1" x14ac:dyDescent="0.2">
      <c r="A44" s="862"/>
      <c r="B44" s="850" t="s">
        <v>429</v>
      </c>
      <c r="C44" s="635" t="s">
        <v>554</v>
      </c>
      <c r="D44" s="875">
        <v>107060</v>
      </c>
      <c r="E44" s="976"/>
      <c r="F44" s="971"/>
      <c r="G44" s="977"/>
      <c r="H44" s="971"/>
      <c r="I44" s="978"/>
      <c r="J44" s="880"/>
      <c r="K44" s="976"/>
      <c r="L44" s="871"/>
      <c r="M44" s="971"/>
      <c r="N44" s="972"/>
      <c r="O44" s="872"/>
      <c r="P44" s="855"/>
      <c r="Q44" s="885"/>
      <c r="R44" s="854">
        <f>'ellátottak önk.'!E15</f>
        <v>600</v>
      </c>
      <c r="S44" s="855"/>
      <c r="T44" s="854"/>
      <c r="U44" s="855"/>
      <c r="V44" s="854"/>
      <c r="W44" s="855"/>
      <c r="X44" s="854"/>
      <c r="Y44" s="855"/>
      <c r="Z44" s="854"/>
      <c r="AA44" s="855"/>
      <c r="AB44" s="854"/>
      <c r="AC44" s="855"/>
      <c r="AD44" s="854"/>
      <c r="AE44" s="883">
        <f t="shared" si="1"/>
        <v>0</v>
      </c>
      <c r="AF44" s="883">
        <f t="shared" si="2"/>
        <v>600</v>
      </c>
      <c r="AG44" s="879">
        <f t="shared" si="3"/>
        <v>600</v>
      </c>
      <c r="AH44" s="882"/>
      <c r="AI44" s="859"/>
      <c r="AJ44" s="882"/>
      <c r="AK44" s="859"/>
      <c r="AL44" s="882"/>
      <c r="AM44" s="859"/>
      <c r="AN44" s="882"/>
      <c r="AO44" s="859"/>
      <c r="AP44" s="882"/>
      <c r="AQ44" s="859"/>
      <c r="AR44" s="882"/>
      <c r="AS44" s="859"/>
      <c r="AT44" s="857"/>
      <c r="AU44" s="859"/>
      <c r="AV44" s="882"/>
      <c r="AW44" s="859"/>
      <c r="AX44" s="882"/>
      <c r="AY44" s="859"/>
      <c r="AZ44" s="882">
        <f t="shared" si="4"/>
        <v>0</v>
      </c>
      <c r="BA44" s="857">
        <f t="shared" si="5"/>
        <v>0</v>
      </c>
      <c r="BB44" s="946">
        <f t="shared" si="6"/>
        <v>0</v>
      </c>
    </row>
    <row r="45" spans="1:54" s="863" customFormat="1" ht="12" customHeight="1" x14ac:dyDescent="0.2">
      <c r="A45" s="862"/>
      <c r="B45" s="850" t="s">
        <v>430</v>
      </c>
      <c r="C45" s="635" t="s">
        <v>624</v>
      </c>
      <c r="D45" s="875">
        <v>107060</v>
      </c>
      <c r="E45" s="976"/>
      <c r="F45" s="971"/>
      <c r="G45" s="977"/>
      <c r="H45" s="971"/>
      <c r="I45" s="978"/>
      <c r="J45" s="880"/>
      <c r="K45" s="976"/>
      <c r="L45" s="871"/>
      <c r="M45" s="971"/>
      <c r="N45" s="972"/>
      <c r="O45" s="872"/>
      <c r="P45" s="855"/>
      <c r="Q45" s="885"/>
      <c r="R45" s="854">
        <f>'ellátottak önk.'!E21</f>
        <v>1800</v>
      </c>
      <c r="S45" s="855"/>
      <c r="T45" s="854"/>
      <c r="U45" s="855"/>
      <c r="V45" s="854"/>
      <c r="W45" s="855"/>
      <c r="X45" s="854"/>
      <c r="Y45" s="855"/>
      <c r="Z45" s="854"/>
      <c r="AA45" s="855"/>
      <c r="AB45" s="854"/>
      <c r="AC45" s="855"/>
      <c r="AD45" s="854"/>
      <c r="AE45" s="883">
        <f t="shared" si="1"/>
        <v>0</v>
      </c>
      <c r="AF45" s="883">
        <f t="shared" si="2"/>
        <v>1800</v>
      </c>
      <c r="AG45" s="879">
        <f t="shared" si="3"/>
        <v>1800</v>
      </c>
      <c r="AH45" s="882"/>
      <c r="AI45" s="859"/>
      <c r="AJ45" s="882"/>
      <c r="AK45" s="859"/>
      <c r="AL45" s="882"/>
      <c r="AM45" s="859"/>
      <c r="AN45" s="882"/>
      <c r="AO45" s="859"/>
      <c r="AP45" s="882"/>
      <c r="AQ45" s="859"/>
      <c r="AR45" s="882"/>
      <c r="AS45" s="859"/>
      <c r="AT45" s="857"/>
      <c r="AU45" s="859"/>
      <c r="AV45" s="882"/>
      <c r="AW45" s="859"/>
      <c r="AX45" s="882"/>
      <c r="AY45" s="859"/>
      <c r="AZ45" s="882">
        <f t="shared" si="4"/>
        <v>0</v>
      </c>
      <c r="BA45" s="857">
        <f t="shared" si="5"/>
        <v>0</v>
      </c>
      <c r="BB45" s="946">
        <f t="shared" si="6"/>
        <v>0</v>
      </c>
    </row>
    <row r="46" spans="1:54" s="863" customFormat="1" ht="12" customHeight="1" x14ac:dyDescent="0.2">
      <c r="A46" s="862"/>
      <c r="B46" s="850" t="s">
        <v>431</v>
      </c>
      <c r="C46" s="635" t="s">
        <v>556</v>
      </c>
      <c r="D46" s="875">
        <v>107060</v>
      </c>
      <c r="E46" s="976"/>
      <c r="F46" s="971"/>
      <c r="G46" s="977"/>
      <c r="H46" s="971"/>
      <c r="I46" s="978"/>
      <c r="J46" s="880"/>
      <c r="K46" s="976"/>
      <c r="L46" s="871"/>
      <c r="M46" s="971"/>
      <c r="N46" s="972"/>
      <c r="O46" s="872"/>
      <c r="P46" s="855"/>
      <c r="Q46" s="885"/>
      <c r="R46" s="854">
        <f>'ellátottak önk.'!E16</f>
        <v>800</v>
      </c>
      <c r="S46" s="855"/>
      <c r="T46" s="854"/>
      <c r="U46" s="855"/>
      <c r="V46" s="854"/>
      <c r="W46" s="855"/>
      <c r="X46" s="854"/>
      <c r="Y46" s="855"/>
      <c r="Z46" s="854"/>
      <c r="AA46" s="855"/>
      <c r="AB46" s="854"/>
      <c r="AC46" s="855"/>
      <c r="AD46" s="854"/>
      <c r="AE46" s="883">
        <f t="shared" si="1"/>
        <v>0</v>
      </c>
      <c r="AF46" s="883">
        <f t="shared" si="2"/>
        <v>800</v>
      </c>
      <c r="AG46" s="879">
        <f t="shared" si="3"/>
        <v>800</v>
      </c>
      <c r="AH46" s="882"/>
      <c r="AI46" s="859"/>
      <c r="AJ46" s="882"/>
      <c r="AK46" s="859"/>
      <c r="AL46" s="882"/>
      <c r="AM46" s="859"/>
      <c r="AN46" s="882"/>
      <c r="AO46" s="859"/>
      <c r="AP46" s="882"/>
      <c r="AQ46" s="859"/>
      <c r="AR46" s="882"/>
      <c r="AS46" s="859"/>
      <c r="AT46" s="857"/>
      <c r="AU46" s="859"/>
      <c r="AV46" s="882"/>
      <c r="AW46" s="859"/>
      <c r="AX46" s="882"/>
      <c r="AY46" s="859"/>
      <c r="AZ46" s="882">
        <f t="shared" si="4"/>
        <v>0</v>
      </c>
      <c r="BA46" s="857">
        <f t="shared" si="5"/>
        <v>0</v>
      </c>
      <c r="BB46" s="946">
        <f t="shared" si="6"/>
        <v>0</v>
      </c>
    </row>
    <row r="47" spans="1:54" s="863" customFormat="1" ht="12" customHeight="1" x14ac:dyDescent="0.2">
      <c r="A47" s="862"/>
      <c r="B47" s="850" t="s">
        <v>432</v>
      </c>
      <c r="C47" s="635" t="s">
        <v>557</v>
      </c>
      <c r="D47" s="875">
        <v>107060</v>
      </c>
      <c r="E47" s="976"/>
      <c r="F47" s="971"/>
      <c r="G47" s="977"/>
      <c r="H47" s="971"/>
      <c r="I47" s="978"/>
      <c r="J47" s="880"/>
      <c r="K47" s="976"/>
      <c r="L47" s="871"/>
      <c r="M47" s="971"/>
      <c r="N47" s="972"/>
      <c r="O47" s="872"/>
      <c r="P47" s="855"/>
      <c r="Q47" s="885"/>
      <c r="R47" s="854">
        <v>800</v>
      </c>
      <c r="S47" s="855"/>
      <c r="T47" s="854"/>
      <c r="U47" s="855"/>
      <c r="V47" s="854"/>
      <c r="W47" s="855"/>
      <c r="X47" s="854"/>
      <c r="Y47" s="855"/>
      <c r="Z47" s="854"/>
      <c r="AA47" s="855"/>
      <c r="AB47" s="854"/>
      <c r="AC47" s="855"/>
      <c r="AD47" s="854"/>
      <c r="AE47" s="883">
        <f t="shared" si="1"/>
        <v>0</v>
      </c>
      <c r="AF47" s="883">
        <f t="shared" si="2"/>
        <v>800</v>
      </c>
      <c r="AG47" s="879">
        <f t="shared" si="3"/>
        <v>800</v>
      </c>
      <c r="AH47" s="882"/>
      <c r="AI47" s="859"/>
      <c r="AJ47" s="882"/>
      <c r="AK47" s="859"/>
      <c r="AL47" s="882"/>
      <c r="AM47" s="859"/>
      <c r="AN47" s="882"/>
      <c r="AO47" s="859"/>
      <c r="AP47" s="882"/>
      <c r="AQ47" s="859"/>
      <c r="AR47" s="882"/>
      <c r="AS47" s="859"/>
      <c r="AT47" s="857"/>
      <c r="AU47" s="859"/>
      <c r="AV47" s="882"/>
      <c r="AW47" s="859"/>
      <c r="AX47" s="882"/>
      <c r="AY47" s="859"/>
      <c r="AZ47" s="882">
        <f t="shared" si="4"/>
        <v>0</v>
      </c>
      <c r="BA47" s="857">
        <f t="shared" si="5"/>
        <v>0</v>
      </c>
      <c r="BB47" s="946">
        <f t="shared" si="6"/>
        <v>0</v>
      </c>
    </row>
    <row r="48" spans="1:54" s="863" customFormat="1" ht="12" customHeight="1" x14ac:dyDescent="0.2">
      <c r="A48" s="862"/>
      <c r="B48" s="850" t="s">
        <v>95</v>
      </c>
      <c r="C48" s="635" t="s">
        <v>560</v>
      </c>
      <c r="D48" s="875">
        <v>107060</v>
      </c>
      <c r="E48" s="976"/>
      <c r="F48" s="971"/>
      <c r="G48" s="977"/>
      <c r="H48" s="971"/>
      <c r="I48" s="851">
        <v>251</v>
      </c>
      <c r="J48" s="880"/>
      <c r="K48" s="976"/>
      <c r="L48" s="871"/>
      <c r="M48" s="971"/>
      <c r="N48" s="972"/>
      <c r="O48" s="872"/>
      <c r="P48" s="855"/>
      <c r="Q48" s="851"/>
      <c r="R48" s="854">
        <f>'ellátottak önk.'!E20</f>
        <v>0</v>
      </c>
      <c r="S48" s="855"/>
      <c r="T48" s="854"/>
      <c r="U48" s="855"/>
      <c r="V48" s="854"/>
      <c r="W48" s="855"/>
      <c r="X48" s="854"/>
      <c r="Y48" s="855"/>
      <c r="Z48" s="854"/>
      <c r="AA48" s="855"/>
      <c r="AB48" s="854"/>
      <c r="AC48" s="855"/>
      <c r="AD48" s="854"/>
      <c r="AE48" s="883">
        <f t="shared" si="1"/>
        <v>251</v>
      </c>
      <c r="AF48" s="883">
        <f t="shared" si="2"/>
        <v>0</v>
      </c>
      <c r="AG48" s="879">
        <f t="shared" si="3"/>
        <v>251</v>
      </c>
      <c r="AH48" s="882"/>
      <c r="AI48" s="859"/>
      <c r="AJ48" s="882"/>
      <c r="AK48" s="859"/>
      <c r="AL48" s="882"/>
      <c r="AM48" s="859"/>
      <c r="AN48" s="882"/>
      <c r="AO48" s="859"/>
      <c r="AP48" s="882"/>
      <c r="AQ48" s="859"/>
      <c r="AR48" s="882"/>
      <c r="AS48" s="859"/>
      <c r="AT48" s="857"/>
      <c r="AU48" s="859"/>
      <c r="AV48" s="882"/>
      <c r="AW48" s="859"/>
      <c r="AX48" s="882"/>
      <c r="AY48" s="859"/>
      <c r="AZ48" s="882">
        <f t="shared" si="4"/>
        <v>0</v>
      </c>
      <c r="BA48" s="857">
        <f t="shared" si="5"/>
        <v>0</v>
      </c>
      <c r="BB48" s="946">
        <f t="shared" si="6"/>
        <v>0</v>
      </c>
    </row>
    <row r="49" spans="1:54" s="863" customFormat="1" ht="12" customHeight="1" x14ac:dyDescent="0.2">
      <c r="A49" s="862"/>
      <c r="B49" s="850" t="s">
        <v>456</v>
      </c>
      <c r="C49" s="635" t="s">
        <v>555</v>
      </c>
      <c r="D49" s="875">
        <v>107060</v>
      </c>
      <c r="E49" s="976"/>
      <c r="F49" s="971"/>
      <c r="G49" s="977"/>
      <c r="H49" s="971"/>
      <c r="I49" s="978"/>
      <c r="J49" s="880"/>
      <c r="K49" s="976"/>
      <c r="L49" s="871"/>
      <c r="M49" s="971"/>
      <c r="N49" s="972"/>
      <c r="O49" s="872"/>
      <c r="P49" s="855"/>
      <c r="Q49" s="885"/>
      <c r="R49" s="854">
        <f>'ellátottak önk.'!E13</f>
        <v>500</v>
      </c>
      <c r="S49" s="855"/>
      <c r="T49" s="854"/>
      <c r="U49" s="855"/>
      <c r="V49" s="854"/>
      <c r="W49" s="855"/>
      <c r="X49" s="854"/>
      <c r="Y49" s="855"/>
      <c r="Z49" s="854"/>
      <c r="AA49" s="855"/>
      <c r="AB49" s="854"/>
      <c r="AC49" s="855"/>
      <c r="AD49" s="854"/>
      <c r="AE49" s="883">
        <f t="shared" si="1"/>
        <v>0</v>
      </c>
      <c r="AF49" s="883">
        <f t="shared" si="2"/>
        <v>500</v>
      </c>
      <c r="AG49" s="879">
        <f t="shared" si="3"/>
        <v>500</v>
      </c>
      <c r="AH49" s="882"/>
      <c r="AI49" s="859"/>
      <c r="AJ49" s="882"/>
      <c r="AK49" s="859"/>
      <c r="AL49" s="882"/>
      <c r="AM49" s="859"/>
      <c r="AN49" s="882"/>
      <c r="AO49" s="859"/>
      <c r="AP49" s="882"/>
      <c r="AQ49" s="859"/>
      <c r="AR49" s="882"/>
      <c r="AS49" s="859"/>
      <c r="AT49" s="857"/>
      <c r="AU49" s="859"/>
      <c r="AV49" s="882"/>
      <c r="AW49" s="859"/>
      <c r="AX49" s="882"/>
      <c r="AY49" s="859"/>
      <c r="AZ49" s="882">
        <f t="shared" si="4"/>
        <v>0</v>
      </c>
      <c r="BA49" s="857">
        <f t="shared" si="5"/>
        <v>0</v>
      </c>
      <c r="BB49" s="946">
        <f t="shared" si="6"/>
        <v>0</v>
      </c>
    </row>
    <row r="50" spans="1:54" s="863" customFormat="1" ht="12" customHeight="1" x14ac:dyDescent="0.2">
      <c r="A50" s="862"/>
      <c r="B50" s="850" t="s">
        <v>457</v>
      </c>
      <c r="C50" s="635" t="s">
        <v>617</v>
      </c>
      <c r="D50" s="875">
        <v>107060</v>
      </c>
      <c r="E50" s="976"/>
      <c r="F50" s="971"/>
      <c r="G50" s="977"/>
      <c r="H50" s="971"/>
      <c r="I50" s="978"/>
      <c r="J50" s="880"/>
      <c r="K50" s="976"/>
      <c r="L50" s="871"/>
      <c r="M50" s="971"/>
      <c r="N50" s="972"/>
      <c r="O50" s="872"/>
      <c r="P50" s="855"/>
      <c r="Q50" s="851"/>
      <c r="R50" s="854">
        <f>'ellátottak önk.'!E23</f>
        <v>600</v>
      </c>
      <c r="S50" s="855"/>
      <c r="T50" s="854"/>
      <c r="U50" s="855"/>
      <c r="V50" s="854"/>
      <c r="W50" s="855"/>
      <c r="X50" s="854"/>
      <c r="Y50" s="855"/>
      <c r="Z50" s="854"/>
      <c r="AA50" s="855"/>
      <c r="AB50" s="854"/>
      <c r="AC50" s="855"/>
      <c r="AD50" s="854"/>
      <c r="AE50" s="883">
        <f t="shared" si="1"/>
        <v>0</v>
      </c>
      <c r="AF50" s="883">
        <f t="shared" si="2"/>
        <v>600</v>
      </c>
      <c r="AG50" s="879">
        <f t="shared" si="3"/>
        <v>600</v>
      </c>
      <c r="AH50" s="882"/>
      <c r="AI50" s="859"/>
      <c r="AJ50" s="882"/>
      <c r="AK50" s="859"/>
      <c r="AL50" s="882"/>
      <c r="AM50" s="859"/>
      <c r="AN50" s="882"/>
      <c r="AO50" s="859"/>
      <c r="AP50" s="882"/>
      <c r="AQ50" s="859"/>
      <c r="AR50" s="882"/>
      <c r="AS50" s="859"/>
      <c r="AT50" s="857"/>
      <c r="AU50" s="859"/>
      <c r="AV50" s="882"/>
      <c r="AW50" s="859"/>
      <c r="AX50" s="882"/>
      <c r="AY50" s="859"/>
      <c r="AZ50" s="882">
        <f t="shared" si="4"/>
        <v>0</v>
      </c>
      <c r="BA50" s="857">
        <f t="shared" si="5"/>
        <v>0</v>
      </c>
      <c r="BB50" s="946">
        <f t="shared" si="6"/>
        <v>0</v>
      </c>
    </row>
    <row r="51" spans="1:54" s="863" customFormat="1" ht="12" customHeight="1" x14ac:dyDescent="0.2">
      <c r="A51" s="862"/>
      <c r="B51" s="850" t="s">
        <v>96</v>
      </c>
      <c r="C51" s="635" t="s">
        <v>833</v>
      </c>
      <c r="D51" s="875" t="s">
        <v>938</v>
      </c>
      <c r="E51" s="976"/>
      <c r="F51" s="971"/>
      <c r="G51" s="977"/>
      <c r="H51" s="971"/>
      <c r="I51" s="978"/>
      <c r="J51" s="880"/>
      <c r="K51" s="976"/>
      <c r="L51" s="871"/>
      <c r="M51" s="971"/>
      <c r="N51" s="972"/>
      <c r="O51" s="872"/>
      <c r="P51" s="855"/>
      <c r="Q51" s="851"/>
      <c r="R51" s="854"/>
      <c r="S51" s="855"/>
      <c r="T51" s="854"/>
      <c r="U51" s="855"/>
      <c r="V51" s="854"/>
      <c r="W51" s="855"/>
      <c r="X51" s="854">
        <v>3000</v>
      </c>
      <c r="Y51" s="855"/>
      <c r="Z51" s="854"/>
      <c r="AA51" s="855"/>
      <c r="AB51" s="854"/>
      <c r="AC51" s="855"/>
      <c r="AD51" s="854"/>
      <c r="AE51" s="883">
        <f t="shared" si="1"/>
        <v>0</v>
      </c>
      <c r="AF51" s="883">
        <f t="shared" si="2"/>
        <v>3000</v>
      </c>
      <c r="AG51" s="879">
        <f t="shared" si="3"/>
        <v>3000</v>
      </c>
      <c r="AH51" s="882"/>
      <c r="AI51" s="859"/>
      <c r="AJ51" s="882"/>
      <c r="AK51" s="859"/>
      <c r="AL51" s="882"/>
      <c r="AM51" s="859"/>
      <c r="AN51" s="882"/>
      <c r="AO51" s="859"/>
      <c r="AP51" s="882"/>
      <c r="AQ51" s="859"/>
      <c r="AR51" s="882"/>
      <c r="AS51" s="859"/>
      <c r="AT51" s="857"/>
      <c r="AU51" s="859">
        <f>'felh. bev.  '!D30</f>
        <v>2482</v>
      </c>
      <c r="AV51" s="882"/>
      <c r="AW51" s="859"/>
      <c r="AX51" s="882"/>
      <c r="AY51" s="859"/>
      <c r="AZ51" s="882">
        <f t="shared" si="4"/>
        <v>0</v>
      </c>
      <c r="BA51" s="857">
        <f t="shared" si="5"/>
        <v>2482</v>
      </c>
      <c r="BB51" s="946">
        <f t="shared" si="6"/>
        <v>2482</v>
      </c>
    </row>
    <row r="52" spans="1:54" s="863" customFormat="1" ht="16.5" x14ac:dyDescent="0.2">
      <c r="A52" s="862"/>
      <c r="B52" s="850" t="s">
        <v>97</v>
      </c>
      <c r="C52" s="635" t="s">
        <v>832</v>
      </c>
      <c r="D52" s="875" t="s">
        <v>927</v>
      </c>
      <c r="E52" s="976"/>
      <c r="F52" s="971"/>
      <c r="G52" s="977"/>
      <c r="H52" s="971"/>
      <c r="I52" s="978"/>
      <c r="J52" s="880"/>
      <c r="K52" s="976"/>
      <c r="L52" s="871"/>
      <c r="M52" s="971"/>
      <c r="N52" s="972"/>
      <c r="O52" s="872"/>
      <c r="P52" s="855"/>
      <c r="Q52" s="851"/>
      <c r="R52" s="854"/>
      <c r="S52" s="855"/>
      <c r="T52" s="854"/>
      <c r="U52" s="855"/>
      <c r="V52" s="854">
        <v>1</v>
      </c>
      <c r="W52" s="855"/>
      <c r="X52" s="854"/>
      <c r="Y52" s="855">
        <f>'felhalm. kiad.  '!G78</f>
        <v>2927</v>
      </c>
      <c r="Z52" s="854"/>
      <c r="AA52" s="855"/>
      <c r="AB52" s="854"/>
      <c r="AC52" s="855"/>
      <c r="AD52" s="854"/>
      <c r="AE52" s="883">
        <f t="shared" si="1"/>
        <v>2927</v>
      </c>
      <c r="AF52" s="883">
        <f t="shared" si="2"/>
        <v>1</v>
      </c>
      <c r="AG52" s="879">
        <f t="shared" si="3"/>
        <v>2928</v>
      </c>
      <c r="AH52" s="882"/>
      <c r="AI52" s="859"/>
      <c r="AJ52" s="882"/>
      <c r="AK52" s="859"/>
      <c r="AL52" s="882"/>
      <c r="AM52" s="859"/>
      <c r="AN52" s="882"/>
      <c r="AO52" s="859"/>
      <c r="AP52" s="882"/>
      <c r="AQ52" s="859"/>
      <c r="AR52" s="882"/>
      <c r="AS52" s="859"/>
      <c r="AT52" s="857"/>
      <c r="AU52" s="859"/>
      <c r="AV52" s="882"/>
      <c r="AW52" s="859"/>
      <c r="AX52" s="882"/>
      <c r="AY52" s="859"/>
      <c r="AZ52" s="882">
        <f t="shared" si="4"/>
        <v>0</v>
      </c>
      <c r="BA52" s="857">
        <f t="shared" si="5"/>
        <v>0</v>
      </c>
      <c r="BB52" s="946">
        <f t="shared" si="6"/>
        <v>0</v>
      </c>
    </row>
    <row r="53" spans="1:54" s="863" customFormat="1" ht="12" customHeight="1" x14ac:dyDescent="0.2">
      <c r="A53" s="862"/>
      <c r="B53" s="850" t="s">
        <v>98</v>
      </c>
      <c r="C53" s="774" t="s">
        <v>532</v>
      </c>
      <c r="D53" s="876" t="s">
        <v>860</v>
      </c>
      <c r="E53" s="975"/>
      <c r="F53" s="880"/>
      <c r="G53" s="979"/>
      <c r="H53" s="880"/>
      <c r="I53" s="858">
        <v>6836</v>
      </c>
      <c r="J53" s="857">
        <v>8463</v>
      </c>
      <c r="K53" s="975"/>
      <c r="L53" s="859"/>
      <c r="M53" s="880"/>
      <c r="N53" s="881"/>
      <c r="O53" s="857"/>
      <c r="P53" s="857"/>
      <c r="Q53" s="858"/>
      <c r="R53" s="859"/>
      <c r="S53" s="857"/>
      <c r="T53" s="859"/>
      <c r="U53" s="857"/>
      <c r="V53" s="859"/>
      <c r="W53" s="857"/>
      <c r="X53" s="859"/>
      <c r="Y53" s="857"/>
      <c r="Z53" s="859"/>
      <c r="AA53" s="857"/>
      <c r="AB53" s="859"/>
      <c r="AC53" s="857"/>
      <c r="AD53" s="859"/>
      <c r="AE53" s="883">
        <f t="shared" si="1"/>
        <v>6836</v>
      </c>
      <c r="AF53" s="883">
        <f t="shared" si="2"/>
        <v>8463</v>
      </c>
      <c r="AG53" s="879">
        <f t="shared" si="3"/>
        <v>15299</v>
      </c>
      <c r="AH53" s="882"/>
      <c r="AI53" s="859"/>
      <c r="AJ53" s="882"/>
      <c r="AK53" s="859"/>
      <c r="AL53" s="882">
        <v>1905</v>
      </c>
      <c r="AM53" s="859">
        <v>289</v>
      </c>
      <c r="AN53" s="882"/>
      <c r="AO53" s="859"/>
      <c r="AP53" s="882"/>
      <c r="AQ53" s="859"/>
      <c r="AR53" s="882"/>
      <c r="AS53" s="859">
        <v>1069</v>
      </c>
      <c r="AT53" s="857"/>
      <c r="AU53" s="859"/>
      <c r="AV53" s="882"/>
      <c r="AW53" s="859"/>
      <c r="AX53" s="882"/>
      <c r="AY53" s="859"/>
      <c r="AZ53" s="882">
        <f t="shared" si="4"/>
        <v>1905</v>
      </c>
      <c r="BA53" s="857">
        <f t="shared" si="5"/>
        <v>1358</v>
      </c>
      <c r="BB53" s="946">
        <f t="shared" si="6"/>
        <v>3263</v>
      </c>
    </row>
    <row r="54" spans="1:54" s="863" customFormat="1" ht="12" customHeight="1" x14ac:dyDescent="0.2">
      <c r="A54" s="862"/>
      <c r="B54" s="850" t="s">
        <v>99</v>
      </c>
      <c r="C54" s="774" t="s">
        <v>625</v>
      </c>
      <c r="D54" s="876" t="s">
        <v>860</v>
      </c>
      <c r="E54" s="975"/>
      <c r="F54" s="880"/>
      <c r="G54" s="979"/>
      <c r="H54" s="880"/>
      <c r="I54" s="979"/>
      <c r="J54" s="857">
        <v>13000</v>
      </c>
      <c r="K54" s="975"/>
      <c r="L54" s="859"/>
      <c r="M54" s="880"/>
      <c r="N54" s="881"/>
      <c r="O54" s="857"/>
      <c r="P54" s="857"/>
      <c r="Q54" s="858"/>
      <c r="R54" s="859"/>
      <c r="S54" s="857"/>
      <c r="T54" s="859"/>
      <c r="U54" s="857"/>
      <c r="V54" s="859"/>
      <c r="W54" s="857"/>
      <c r="X54" s="859"/>
      <c r="Y54" s="857"/>
      <c r="Z54" s="859"/>
      <c r="AA54" s="857"/>
      <c r="AB54" s="859"/>
      <c r="AC54" s="857"/>
      <c r="AD54" s="859"/>
      <c r="AE54" s="883">
        <f t="shared" si="1"/>
        <v>0</v>
      </c>
      <c r="AF54" s="883">
        <f t="shared" si="2"/>
        <v>13000</v>
      </c>
      <c r="AG54" s="879">
        <f t="shared" si="3"/>
        <v>13000</v>
      </c>
      <c r="AH54" s="882"/>
      <c r="AI54" s="859"/>
      <c r="AJ54" s="882"/>
      <c r="AK54" s="859"/>
      <c r="AL54" s="882"/>
      <c r="AM54" s="859"/>
      <c r="AN54" s="882"/>
      <c r="AO54" s="859"/>
      <c r="AP54" s="882"/>
      <c r="AQ54" s="859"/>
      <c r="AR54" s="882"/>
      <c r="AS54" s="859"/>
      <c r="AT54" s="857"/>
      <c r="AU54" s="859"/>
      <c r="AV54" s="882"/>
      <c r="AW54" s="859"/>
      <c r="AX54" s="882"/>
      <c r="AY54" s="859"/>
      <c r="AZ54" s="882">
        <f t="shared" si="4"/>
        <v>0</v>
      </c>
      <c r="BA54" s="857">
        <f t="shared" si="5"/>
        <v>0</v>
      </c>
      <c r="BB54" s="946">
        <f t="shared" si="6"/>
        <v>0</v>
      </c>
    </row>
    <row r="55" spans="1:54" s="863" customFormat="1" ht="12" customHeight="1" x14ac:dyDescent="0.2">
      <c r="A55" s="862"/>
      <c r="B55" s="850" t="s">
        <v>100</v>
      </c>
      <c r="C55" s="774" t="s">
        <v>946</v>
      </c>
      <c r="D55" s="876" t="s">
        <v>854</v>
      </c>
      <c r="E55" s="856">
        <v>3610</v>
      </c>
      <c r="F55" s="857">
        <v>28390</v>
      </c>
      <c r="G55" s="858"/>
      <c r="H55" s="857">
        <v>4700</v>
      </c>
      <c r="I55" s="858"/>
      <c r="J55" s="857">
        <v>1220</v>
      </c>
      <c r="K55" s="975"/>
      <c r="L55" s="859"/>
      <c r="M55" s="880"/>
      <c r="N55" s="881"/>
      <c r="O55" s="857"/>
      <c r="P55" s="857"/>
      <c r="Q55" s="858"/>
      <c r="R55" s="859"/>
      <c r="S55" s="857"/>
      <c r="T55" s="859"/>
      <c r="U55" s="857"/>
      <c r="V55" s="859"/>
      <c r="W55" s="857"/>
      <c r="X55" s="859"/>
      <c r="Y55" s="857"/>
      <c r="Z55" s="859"/>
      <c r="AA55" s="857"/>
      <c r="AB55" s="859"/>
      <c r="AC55" s="857"/>
      <c r="AD55" s="859"/>
      <c r="AE55" s="883">
        <f t="shared" si="1"/>
        <v>3610</v>
      </c>
      <c r="AF55" s="883">
        <f t="shared" si="2"/>
        <v>34310</v>
      </c>
      <c r="AG55" s="879">
        <f t="shared" si="3"/>
        <v>37920</v>
      </c>
      <c r="AH55" s="882"/>
      <c r="AI55" s="859"/>
      <c r="AJ55" s="882"/>
      <c r="AK55" s="859"/>
      <c r="AL55" s="882"/>
      <c r="AM55" s="859"/>
      <c r="AN55" s="882"/>
      <c r="AO55" s="859"/>
      <c r="AP55" s="882"/>
      <c r="AQ55" s="859"/>
      <c r="AR55" s="882"/>
      <c r="AS55" s="859"/>
      <c r="AT55" s="857"/>
      <c r="AU55" s="859"/>
      <c r="AV55" s="882"/>
      <c r="AW55" s="859"/>
      <c r="AX55" s="882"/>
      <c r="AY55" s="859"/>
      <c r="AZ55" s="882">
        <f t="shared" si="4"/>
        <v>0</v>
      </c>
      <c r="BA55" s="857">
        <f t="shared" si="5"/>
        <v>0</v>
      </c>
      <c r="BB55" s="946">
        <f t="shared" si="6"/>
        <v>0</v>
      </c>
    </row>
    <row r="56" spans="1:54" s="863" customFormat="1" ht="12" customHeight="1" x14ac:dyDescent="0.2">
      <c r="A56" s="862"/>
      <c r="B56" s="850" t="s">
        <v>101</v>
      </c>
      <c r="C56" s="774" t="s">
        <v>528</v>
      </c>
      <c r="D56" s="876" t="s">
        <v>854</v>
      </c>
      <c r="E56" s="856"/>
      <c r="F56" s="857">
        <v>2000</v>
      </c>
      <c r="G56" s="858"/>
      <c r="H56" s="857">
        <v>750</v>
      </c>
      <c r="I56" s="979"/>
      <c r="J56" s="857">
        <v>4000</v>
      </c>
      <c r="K56" s="975"/>
      <c r="L56" s="859"/>
      <c r="M56" s="880"/>
      <c r="N56" s="881"/>
      <c r="O56" s="857"/>
      <c r="P56" s="857"/>
      <c r="Q56" s="858"/>
      <c r="R56" s="859"/>
      <c r="S56" s="857"/>
      <c r="T56" s="859"/>
      <c r="U56" s="857"/>
      <c r="V56" s="859"/>
      <c r="W56" s="857"/>
      <c r="X56" s="859"/>
      <c r="Y56" s="857"/>
      <c r="Z56" s="859"/>
      <c r="AA56" s="857"/>
      <c r="AB56" s="859"/>
      <c r="AC56" s="857"/>
      <c r="AD56" s="859"/>
      <c r="AE56" s="883">
        <f t="shared" si="1"/>
        <v>0</v>
      </c>
      <c r="AF56" s="883">
        <f t="shared" si="2"/>
        <v>6750</v>
      </c>
      <c r="AG56" s="879">
        <f t="shared" si="3"/>
        <v>6750</v>
      </c>
      <c r="AH56" s="882"/>
      <c r="AI56" s="859"/>
      <c r="AJ56" s="882"/>
      <c r="AK56" s="859"/>
      <c r="AL56" s="882"/>
      <c r="AM56" s="859"/>
      <c r="AN56" s="882"/>
      <c r="AO56" s="859"/>
      <c r="AP56" s="882"/>
      <c r="AQ56" s="859"/>
      <c r="AR56" s="882"/>
      <c r="AS56" s="859"/>
      <c r="AT56" s="857"/>
      <c r="AU56" s="859"/>
      <c r="AV56" s="882"/>
      <c r="AW56" s="859"/>
      <c r="AX56" s="882"/>
      <c r="AY56" s="859"/>
      <c r="AZ56" s="882">
        <f t="shared" si="4"/>
        <v>0</v>
      </c>
      <c r="BA56" s="857">
        <f t="shared" si="5"/>
        <v>0</v>
      </c>
      <c r="BB56" s="946">
        <f t="shared" si="6"/>
        <v>0</v>
      </c>
    </row>
    <row r="57" spans="1:54" s="863" customFormat="1" ht="12" customHeight="1" x14ac:dyDescent="0.2">
      <c r="A57" s="862"/>
      <c r="B57" s="850" t="s">
        <v>102</v>
      </c>
      <c r="C57" s="774" t="s">
        <v>629</v>
      </c>
      <c r="D57" s="876" t="s">
        <v>854</v>
      </c>
      <c r="E57" s="975"/>
      <c r="F57" s="857">
        <v>5777</v>
      </c>
      <c r="G57" s="858"/>
      <c r="H57" s="857">
        <v>2846</v>
      </c>
      <c r="I57" s="858"/>
      <c r="J57" s="857">
        <v>1550</v>
      </c>
      <c r="K57" s="975"/>
      <c r="L57" s="859"/>
      <c r="M57" s="880"/>
      <c r="N57" s="881"/>
      <c r="O57" s="857"/>
      <c r="P57" s="857"/>
      <c r="Q57" s="858"/>
      <c r="R57" s="859"/>
      <c r="S57" s="857"/>
      <c r="T57" s="859"/>
      <c r="U57" s="857"/>
      <c r="V57" s="859"/>
      <c r="W57" s="857"/>
      <c r="X57" s="859"/>
      <c r="Y57" s="857"/>
      <c r="Z57" s="859"/>
      <c r="AA57" s="857"/>
      <c r="AB57" s="859"/>
      <c r="AC57" s="857"/>
      <c r="AD57" s="859"/>
      <c r="AE57" s="883">
        <f t="shared" si="1"/>
        <v>0</v>
      </c>
      <c r="AF57" s="883">
        <f t="shared" si="2"/>
        <v>10173</v>
      </c>
      <c r="AG57" s="879">
        <f t="shared" si="3"/>
        <v>10173</v>
      </c>
      <c r="AH57" s="882"/>
      <c r="AI57" s="859"/>
      <c r="AJ57" s="882"/>
      <c r="AK57" s="859"/>
      <c r="AL57" s="882"/>
      <c r="AM57" s="859"/>
      <c r="AN57" s="882"/>
      <c r="AO57" s="859"/>
      <c r="AP57" s="882"/>
      <c r="AQ57" s="859"/>
      <c r="AR57" s="882"/>
      <c r="AS57" s="859"/>
      <c r="AT57" s="857"/>
      <c r="AU57" s="859"/>
      <c r="AV57" s="882"/>
      <c r="AW57" s="859"/>
      <c r="AX57" s="882"/>
      <c r="AY57" s="859"/>
      <c r="AZ57" s="882">
        <f t="shared" si="4"/>
        <v>0</v>
      </c>
      <c r="BA57" s="857">
        <f t="shared" si="5"/>
        <v>0</v>
      </c>
      <c r="BB57" s="946">
        <f t="shared" si="6"/>
        <v>0</v>
      </c>
    </row>
    <row r="58" spans="1:54" s="1053" customFormat="1" ht="12" customHeight="1" x14ac:dyDescent="0.2">
      <c r="A58" s="1041"/>
      <c r="B58" s="1042" t="s">
        <v>103</v>
      </c>
      <c r="C58" s="864" t="s">
        <v>627</v>
      </c>
      <c r="D58" s="1077" t="s">
        <v>861</v>
      </c>
      <c r="E58" s="1045"/>
      <c r="F58" s="1047"/>
      <c r="G58" s="1078"/>
      <c r="H58" s="1047"/>
      <c r="I58" s="1078"/>
      <c r="J58" s="873">
        <v>17880</v>
      </c>
      <c r="K58" s="1045"/>
      <c r="L58" s="889"/>
      <c r="M58" s="1047"/>
      <c r="N58" s="1046"/>
      <c r="O58" s="873"/>
      <c r="P58" s="873"/>
      <c r="Q58" s="888"/>
      <c r="R58" s="889"/>
      <c r="S58" s="873"/>
      <c r="T58" s="889"/>
      <c r="U58" s="873"/>
      <c r="V58" s="889"/>
      <c r="W58" s="873"/>
      <c r="X58" s="889"/>
      <c r="Y58" s="873"/>
      <c r="Z58" s="889"/>
      <c r="AA58" s="873"/>
      <c r="AB58" s="889"/>
      <c r="AC58" s="873"/>
      <c r="AD58" s="889"/>
      <c r="AE58" s="1049">
        <f t="shared" si="1"/>
        <v>0</v>
      </c>
      <c r="AF58" s="1049">
        <f t="shared" si="2"/>
        <v>17880</v>
      </c>
      <c r="AG58" s="1050">
        <f t="shared" si="3"/>
        <v>17880</v>
      </c>
      <c r="AH58" s="1051"/>
      <c r="AI58" s="889"/>
      <c r="AJ58" s="1051"/>
      <c r="AK58" s="889"/>
      <c r="AL58" s="1051"/>
      <c r="AM58" s="889"/>
      <c r="AN58" s="1051"/>
      <c r="AO58" s="889"/>
      <c r="AP58" s="1051"/>
      <c r="AQ58" s="889"/>
      <c r="AR58" s="1051"/>
      <c r="AS58" s="889"/>
      <c r="AT58" s="873"/>
      <c r="AU58" s="889"/>
      <c r="AV58" s="1051"/>
      <c r="AW58" s="889"/>
      <c r="AX58" s="1051"/>
      <c r="AY58" s="889"/>
      <c r="AZ58" s="1051">
        <f t="shared" si="4"/>
        <v>0</v>
      </c>
      <c r="BA58" s="873">
        <f t="shared" si="5"/>
        <v>0</v>
      </c>
      <c r="BB58" s="1052">
        <f t="shared" si="6"/>
        <v>0</v>
      </c>
    </row>
    <row r="59" spans="1:54" s="1053" customFormat="1" ht="12" customHeight="1" x14ac:dyDescent="0.2">
      <c r="A59" s="1041"/>
      <c r="B59" s="1042" t="s">
        <v>104</v>
      </c>
      <c r="C59" s="864" t="s">
        <v>1112</v>
      </c>
      <c r="D59" s="1077" t="s">
        <v>861</v>
      </c>
      <c r="E59" s="1045"/>
      <c r="F59" s="1047"/>
      <c r="G59" s="1078"/>
      <c r="H59" s="1047"/>
      <c r="I59" s="1078"/>
      <c r="J59" s="873">
        <v>41000</v>
      </c>
      <c r="K59" s="1045"/>
      <c r="L59" s="889"/>
      <c r="M59" s="1047"/>
      <c r="N59" s="1046"/>
      <c r="O59" s="873"/>
      <c r="P59" s="873"/>
      <c r="Q59" s="888"/>
      <c r="R59" s="889"/>
      <c r="S59" s="873"/>
      <c r="T59" s="889"/>
      <c r="U59" s="873"/>
      <c r="V59" s="889"/>
      <c r="W59" s="873"/>
      <c r="X59" s="889"/>
      <c r="Y59" s="873"/>
      <c r="Z59" s="889"/>
      <c r="AA59" s="873"/>
      <c r="AB59" s="889"/>
      <c r="AC59" s="873"/>
      <c r="AD59" s="889"/>
      <c r="AE59" s="1049">
        <f t="shared" si="1"/>
        <v>0</v>
      </c>
      <c r="AF59" s="1049">
        <f t="shared" si="2"/>
        <v>41000</v>
      </c>
      <c r="AG59" s="1050">
        <f t="shared" si="3"/>
        <v>41000</v>
      </c>
      <c r="AH59" s="1051"/>
      <c r="AI59" s="889"/>
      <c r="AJ59" s="1051"/>
      <c r="AK59" s="889"/>
      <c r="AL59" s="1051"/>
      <c r="AM59" s="889"/>
      <c r="AN59" s="1051"/>
      <c r="AO59" s="889"/>
      <c r="AP59" s="1051"/>
      <c r="AQ59" s="889"/>
      <c r="AR59" s="1051"/>
      <c r="AS59" s="889"/>
      <c r="AT59" s="873"/>
      <c r="AU59" s="889"/>
      <c r="AV59" s="1051"/>
      <c r="AW59" s="889"/>
      <c r="AX59" s="1051"/>
      <c r="AY59" s="889"/>
      <c r="AZ59" s="1051">
        <f t="shared" si="4"/>
        <v>0</v>
      </c>
      <c r="BA59" s="873">
        <f t="shared" si="5"/>
        <v>0</v>
      </c>
      <c r="BB59" s="1052">
        <f t="shared" si="6"/>
        <v>0</v>
      </c>
    </row>
    <row r="60" spans="1:54" s="1053" customFormat="1" ht="12" customHeight="1" x14ac:dyDescent="0.2">
      <c r="A60" s="1041"/>
      <c r="B60" s="1042" t="s">
        <v>105</v>
      </c>
      <c r="C60" s="864" t="s">
        <v>1113</v>
      </c>
      <c r="D60" s="1077" t="s">
        <v>861</v>
      </c>
      <c r="E60" s="1045"/>
      <c r="F60" s="1047"/>
      <c r="G60" s="1078"/>
      <c r="H60" s="1047"/>
      <c r="I60" s="1078"/>
      <c r="J60" s="873">
        <v>0</v>
      </c>
      <c r="K60" s="1045"/>
      <c r="L60" s="889"/>
      <c r="M60" s="1047"/>
      <c r="N60" s="1046"/>
      <c r="O60" s="873"/>
      <c r="P60" s="873"/>
      <c r="Q60" s="888"/>
      <c r="R60" s="889"/>
      <c r="S60" s="873"/>
      <c r="T60" s="889"/>
      <c r="U60" s="873"/>
      <c r="V60" s="889"/>
      <c r="W60" s="873"/>
      <c r="X60" s="889"/>
      <c r="Y60" s="873"/>
      <c r="Z60" s="889"/>
      <c r="AA60" s="873"/>
      <c r="AB60" s="889"/>
      <c r="AC60" s="873"/>
      <c r="AD60" s="889"/>
      <c r="AE60" s="1049">
        <f t="shared" si="1"/>
        <v>0</v>
      </c>
      <c r="AF60" s="1049">
        <f t="shared" si="2"/>
        <v>0</v>
      </c>
      <c r="AG60" s="1050">
        <f t="shared" si="3"/>
        <v>0</v>
      </c>
      <c r="AH60" s="1051"/>
      <c r="AI60" s="889"/>
      <c r="AJ60" s="1051"/>
      <c r="AK60" s="889"/>
      <c r="AL60" s="1051"/>
      <c r="AM60" s="889"/>
      <c r="AN60" s="1051"/>
      <c r="AO60" s="889"/>
      <c r="AP60" s="1051"/>
      <c r="AQ60" s="889"/>
      <c r="AR60" s="1051"/>
      <c r="AS60" s="889"/>
      <c r="AT60" s="873"/>
      <c r="AU60" s="889"/>
      <c r="AV60" s="1051"/>
      <c r="AW60" s="889"/>
      <c r="AX60" s="1051"/>
      <c r="AY60" s="889"/>
      <c r="AZ60" s="1051">
        <f t="shared" si="4"/>
        <v>0</v>
      </c>
      <c r="BA60" s="873">
        <f t="shared" si="5"/>
        <v>0</v>
      </c>
      <c r="BB60" s="1052">
        <f t="shared" si="6"/>
        <v>0</v>
      </c>
    </row>
    <row r="61" spans="1:54" s="863" customFormat="1" ht="12" customHeight="1" x14ac:dyDescent="0.2">
      <c r="A61" s="862"/>
      <c r="B61" s="1042" t="s">
        <v>106</v>
      </c>
      <c r="C61" s="774" t="s">
        <v>944</v>
      </c>
      <c r="D61" s="876" t="s">
        <v>861</v>
      </c>
      <c r="E61" s="975"/>
      <c r="F61" s="880"/>
      <c r="G61" s="979"/>
      <c r="H61" s="880"/>
      <c r="I61" s="979"/>
      <c r="J61" s="857">
        <v>21810</v>
      </c>
      <c r="K61" s="975"/>
      <c r="L61" s="859"/>
      <c r="M61" s="880"/>
      <c r="N61" s="881"/>
      <c r="O61" s="857"/>
      <c r="P61" s="857"/>
      <c r="Q61" s="858"/>
      <c r="R61" s="859"/>
      <c r="S61" s="857"/>
      <c r="T61" s="859"/>
      <c r="U61" s="857"/>
      <c r="V61" s="859"/>
      <c r="W61" s="857"/>
      <c r="X61" s="859"/>
      <c r="Y61" s="857"/>
      <c r="Z61" s="859"/>
      <c r="AA61" s="857"/>
      <c r="AB61" s="859"/>
      <c r="AC61" s="857"/>
      <c r="AD61" s="859"/>
      <c r="AE61" s="883">
        <f t="shared" si="1"/>
        <v>0</v>
      </c>
      <c r="AF61" s="883">
        <f t="shared" si="2"/>
        <v>21810</v>
      </c>
      <c r="AG61" s="879">
        <f t="shared" si="3"/>
        <v>21810</v>
      </c>
      <c r="AH61" s="882"/>
      <c r="AI61" s="859"/>
      <c r="AJ61" s="882"/>
      <c r="AK61" s="859"/>
      <c r="AL61" s="882"/>
      <c r="AM61" s="859"/>
      <c r="AN61" s="882"/>
      <c r="AO61" s="859"/>
      <c r="AP61" s="882"/>
      <c r="AQ61" s="859"/>
      <c r="AR61" s="882"/>
      <c r="AS61" s="859"/>
      <c r="AT61" s="857"/>
      <c r="AU61" s="859"/>
      <c r="AV61" s="882"/>
      <c r="AW61" s="859"/>
      <c r="AX61" s="882"/>
      <c r="AY61" s="859"/>
      <c r="AZ61" s="882">
        <f t="shared" si="4"/>
        <v>0</v>
      </c>
      <c r="BA61" s="857">
        <f t="shared" si="5"/>
        <v>0</v>
      </c>
      <c r="BB61" s="946">
        <f t="shared" si="6"/>
        <v>0</v>
      </c>
    </row>
    <row r="62" spans="1:54" s="863" customFormat="1" ht="12" customHeight="1" x14ac:dyDescent="0.2">
      <c r="A62" s="862"/>
      <c r="B62" s="1042" t="s">
        <v>107</v>
      </c>
      <c r="C62" s="774" t="s">
        <v>620</v>
      </c>
      <c r="D62" s="876" t="s">
        <v>854</v>
      </c>
      <c r="E62" s="975"/>
      <c r="F62" s="880"/>
      <c r="G62" s="979"/>
      <c r="H62" s="880"/>
      <c r="I62" s="979"/>
      <c r="J62" s="880"/>
      <c r="K62" s="975"/>
      <c r="L62" s="859"/>
      <c r="M62" s="880"/>
      <c r="N62" s="881"/>
      <c r="O62" s="857"/>
      <c r="P62" s="857"/>
      <c r="Q62" s="858"/>
      <c r="R62" s="859"/>
      <c r="S62" s="857"/>
      <c r="T62" s="859"/>
      <c r="U62" s="857"/>
      <c r="V62" s="859"/>
      <c r="W62" s="857"/>
      <c r="X62" s="859"/>
      <c r="Y62" s="857"/>
      <c r="Z62" s="859"/>
      <c r="AA62" s="857"/>
      <c r="AB62" s="859"/>
      <c r="AC62" s="857"/>
      <c r="AD62" s="859"/>
      <c r="AE62" s="883">
        <f t="shared" si="1"/>
        <v>0</v>
      </c>
      <c r="AF62" s="883">
        <f t="shared" si="2"/>
        <v>0</v>
      </c>
      <c r="AG62" s="879">
        <f t="shared" si="3"/>
        <v>0</v>
      </c>
      <c r="AH62" s="882"/>
      <c r="AI62" s="859"/>
      <c r="AJ62" s="882"/>
      <c r="AK62" s="859"/>
      <c r="AL62" s="882"/>
      <c r="AM62" s="859"/>
      <c r="AN62" s="882"/>
      <c r="AO62" s="859"/>
      <c r="AP62" s="882"/>
      <c r="AQ62" s="859"/>
      <c r="AR62" s="882"/>
      <c r="AS62" s="859"/>
      <c r="AT62" s="857"/>
      <c r="AU62" s="859"/>
      <c r="AV62" s="882"/>
      <c r="AW62" s="859"/>
      <c r="AX62" s="882"/>
      <c r="AY62" s="859"/>
      <c r="AZ62" s="882">
        <f t="shared" si="4"/>
        <v>0</v>
      </c>
      <c r="BA62" s="857">
        <f t="shared" si="5"/>
        <v>0</v>
      </c>
      <c r="BB62" s="946">
        <f t="shared" si="6"/>
        <v>0</v>
      </c>
    </row>
    <row r="63" spans="1:54" s="863" customFormat="1" ht="12" customHeight="1" x14ac:dyDescent="0.2">
      <c r="A63" s="862"/>
      <c r="B63" s="1042" t="s">
        <v>108</v>
      </c>
      <c r="C63" s="774" t="s">
        <v>626</v>
      </c>
      <c r="D63" s="876" t="s">
        <v>862</v>
      </c>
      <c r="E63" s="975"/>
      <c r="F63" s="880"/>
      <c r="G63" s="979"/>
      <c r="H63" s="880"/>
      <c r="I63" s="858"/>
      <c r="J63" s="857">
        <v>3800</v>
      </c>
      <c r="K63" s="975"/>
      <c r="L63" s="859"/>
      <c r="M63" s="880"/>
      <c r="N63" s="881"/>
      <c r="O63" s="857"/>
      <c r="P63" s="857"/>
      <c r="Q63" s="858"/>
      <c r="R63" s="859"/>
      <c r="S63" s="857"/>
      <c r="T63" s="859"/>
      <c r="U63" s="857"/>
      <c r="V63" s="859"/>
      <c r="W63" s="857"/>
      <c r="X63" s="859"/>
      <c r="Y63" s="857"/>
      <c r="Z63" s="859"/>
      <c r="AA63" s="857"/>
      <c r="AB63" s="859"/>
      <c r="AC63" s="857"/>
      <c r="AD63" s="859"/>
      <c r="AE63" s="883">
        <f t="shared" si="1"/>
        <v>0</v>
      </c>
      <c r="AF63" s="883">
        <f t="shared" si="2"/>
        <v>3800</v>
      </c>
      <c r="AG63" s="879">
        <f t="shared" si="3"/>
        <v>3800</v>
      </c>
      <c r="AH63" s="882"/>
      <c r="AI63" s="859"/>
      <c r="AJ63" s="882"/>
      <c r="AK63" s="859"/>
      <c r="AL63" s="882"/>
      <c r="AM63" s="859"/>
      <c r="AN63" s="882"/>
      <c r="AO63" s="859"/>
      <c r="AP63" s="882"/>
      <c r="AQ63" s="859"/>
      <c r="AR63" s="882"/>
      <c r="AS63" s="859"/>
      <c r="AT63" s="857"/>
      <c r="AU63" s="859"/>
      <c r="AV63" s="882"/>
      <c r="AW63" s="859"/>
      <c r="AX63" s="882"/>
      <c r="AY63" s="859"/>
      <c r="AZ63" s="882">
        <f t="shared" si="4"/>
        <v>0</v>
      </c>
      <c r="BA63" s="857">
        <f t="shared" si="5"/>
        <v>0</v>
      </c>
      <c r="BB63" s="946">
        <f t="shared" si="6"/>
        <v>0</v>
      </c>
    </row>
    <row r="64" spans="1:54" s="863" customFormat="1" ht="12" customHeight="1" x14ac:dyDescent="0.2">
      <c r="A64" s="862"/>
      <c r="B64" s="1042" t="s">
        <v>109</v>
      </c>
      <c r="C64" s="635" t="s">
        <v>529</v>
      </c>
      <c r="D64" s="875" t="s">
        <v>855</v>
      </c>
      <c r="E64" s="976"/>
      <c r="F64" s="973"/>
      <c r="G64" s="978"/>
      <c r="H64" s="880"/>
      <c r="I64" s="851">
        <v>73406</v>
      </c>
      <c r="J64" s="855">
        <v>16949</v>
      </c>
      <c r="K64" s="976"/>
      <c r="L64" s="871"/>
      <c r="M64" s="971"/>
      <c r="N64" s="972"/>
      <c r="O64" s="872"/>
      <c r="P64" s="855"/>
      <c r="Q64" s="885"/>
      <c r="R64" s="871"/>
      <c r="S64" s="872"/>
      <c r="T64" s="871"/>
      <c r="U64" s="872"/>
      <c r="V64" s="871"/>
      <c r="W64" s="872"/>
      <c r="X64" s="871"/>
      <c r="Y64" s="872"/>
      <c r="Z64" s="871"/>
      <c r="AA64" s="872"/>
      <c r="AB64" s="871"/>
      <c r="AC64" s="872"/>
      <c r="AD64" s="871"/>
      <c r="AE64" s="883">
        <f t="shared" si="1"/>
        <v>73406</v>
      </c>
      <c r="AF64" s="883">
        <f t="shared" si="2"/>
        <v>16949</v>
      </c>
      <c r="AG64" s="879">
        <f t="shared" si="3"/>
        <v>90355</v>
      </c>
      <c r="AH64" s="882"/>
      <c r="AI64" s="859"/>
      <c r="AJ64" s="882"/>
      <c r="AK64" s="859"/>
      <c r="AL64" s="882">
        <v>110000</v>
      </c>
      <c r="AM64" s="859">
        <v>16949</v>
      </c>
      <c r="AN64" s="882"/>
      <c r="AO64" s="859"/>
      <c r="AP64" s="882"/>
      <c r="AQ64" s="859"/>
      <c r="AR64" s="882"/>
      <c r="AS64" s="859"/>
      <c r="AT64" s="857"/>
      <c r="AU64" s="859"/>
      <c r="AV64" s="882"/>
      <c r="AW64" s="859"/>
      <c r="AX64" s="882"/>
      <c r="AY64" s="859"/>
      <c r="AZ64" s="882">
        <f t="shared" si="4"/>
        <v>110000</v>
      </c>
      <c r="BA64" s="857">
        <f t="shared" si="5"/>
        <v>16949</v>
      </c>
      <c r="BB64" s="946">
        <f t="shared" si="6"/>
        <v>126949</v>
      </c>
    </row>
    <row r="65" spans="1:54" s="863" customFormat="1" ht="12" customHeight="1" x14ac:dyDescent="0.2">
      <c r="A65" s="862"/>
      <c r="B65" s="1042" t="s">
        <v>110</v>
      </c>
      <c r="C65" s="671" t="s">
        <v>945</v>
      </c>
      <c r="D65" s="876" t="s">
        <v>863</v>
      </c>
      <c r="E65" s="976"/>
      <c r="F65" s="971"/>
      <c r="G65" s="977"/>
      <c r="H65" s="971"/>
      <c r="I65" s="978"/>
      <c r="J65" s="857">
        <v>4500</v>
      </c>
      <c r="K65" s="976"/>
      <c r="L65" s="871"/>
      <c r="M65" s="971"/>
      <c r="N65" s="972"/>
      <c r="O65" s="872"/>
      <c r="P65" s="855"/>
      <c r="Q65" s="885"/>
      <c r="R65" s="871"/>
      <c r="S65" s="872"/>
      <c r="T65" s="871"/>
      <c r="U65" s="872"/>
      <c r="V65" s="871"/>
      <c r="W65" s="872"/>
      <c r="X65" s="871"/>
      <c r="Y65" s="872"/>
      <c r="Z65" s="871"/>
      <c r="AA65" s="872"/>
      <c r="AB65" s="871"/>
      <c r="AC65" s="872"/>
      <c r="AD65" s="871"/>
      <c r="AE65" s="883">
        <f t="shared" si="1"/>
        <v>0</v>
      </c>
      <c r="AF65" s="883">
        <f t="shared" si="2"/>
        <v>4500</v>
      </c>
      <c r="AG65" s="879">
        <f t="shared" si="3"/>
        <v>4500</v>
      </c>
      <c r="AH65" s="882"/>
      <c r="AI65" s="859"/>
      <c r="AJ65" s="882"/>
      <c r="AK65" s="859"/>
      <c r="AL65" s="882"/>
      <c r="AM65" s="859"/>
      <c r="AN65" s="882"/>
      <c r="AO65" s="859"/>
      <c r="AP65" s="882"/>
      <c r="AQ65" s="859"/>
      <c r="AR65" s="882"/>
      <c r="AS65" s="859"/>
      <c r="AT65" s="857"/>
      <c r="AU65" s="859"/>
      <c r="AV65" s="882"/>
      <c r="AW65" s="859"/>
      <c r="AX65" s="882"/>
      <c r="AY65" s="859"/>
      <c r="AZ65" s="882">
        <f t="shared" si="4"/>
        <v>0</v>
      </c>
      <c r="BA65" s="857">
        <f t="shared" si="5"/>
        <v>0</v>
      </c>
      <c r="BB65" s="946">
        <f t="shared" si="6"/>
        <v>0</v>
      </c>
    </row>
    <row r="66" spans="1:54" s="863" customFormat="1" ht="12" customHeight="1" x14ac:dyDescent="0.2">
      <c r="A66" s="862"/>
      <c r="B66" s="1042" t="s">
        <v>111</v>
      </c>
      <c r="C66" s="650" t="s">
        <v>533</v>
      </c>
      <c r="D66" s="875" t="s">
        <v>864</v>
      </c>
      <c r="E66" s="975"/>
      <c r="F66" s="881"/>
      <c r="G66" s="880"/>
      <c r="H66" s="881"/>
      <c r="I66" s="880"/>
      <c r="J66" s="857">
        <v>2536</v>
      </c>
      <c r="K66" s="975"/>
      <c r="L66" s="859"/>
      <c r="M66" s="963"/>
      <c r="N66" s="881"/>
      <c r="O66" s="857"/>
      <c r="P66" s="859"/>
      <c r="Q66" s="857"/>
      <c r="R66" s="859"/>
      <c r="S66" s="857"/>
      <c r="T66" s="859"/>
      <c r="U66" s="857"/>
      <c r="V66" s="859"/>
      <c r="W66" s="857"/>
      <c r="X66" s="859"/>
      <c r="Y66" s="857"/>
      <c r="Z66" s="859"/>
      <c r="AA66" s="857"/>
      <c r="AB66" s="859"/>
      <c r="AC66" s="857"/>
      <c r="AD66" s="859"/>
      <c r="AE66" s="883">
        <f t="shared" si="1"/>
        <v>0</v>
      </c>
      <c r="AF66" s="883">
        <f t="shared" si="2"/>
        <v>2536</v>
      </c>
      <c r="AG66" s="879">
        <f t="shared" si="3"/>
        <v>2536</v>
      </c>
      <c r="AH66" s="882"/>
      <c r="AI66" s="859"/>
      <c r="AJ66" s="882"/>
      <c r="AK66" s="859"/>
      <c r="AL66" s="882"/>
      <c r="AM66" s="859"/>
      <c r="AN66" s="882"/>
      <c r="AO66" s="859"/>
      <c r="AP66" s="882"/>
      <c r="AQ66" s="859"/>
      <c r="AR66" s="882"/>
      <c r="AS66" s="859"/>
      <c r="AT66" s="857"/>
      <c r="AU66" s="859"/>
      <c r="AV66" s="882"/>
      <c r="AW66" s="859"/>
      <c r="AX66" s="882"/>
      <c r="AY66" s="859"/>
      <c r="AZ66" s="882">
        <f t="shared" si="4"/>
        <v>0</v>
      </c>
      <c r="BA66" s="857">
        <f t="shared" si="5"/>
        <v>0</v>
      </c>
      <c r="BB66" s="946">
        <f t="shared" si="6"/>
        <v>0</v>
      </c>
    </row>
    <row r="67" spans="1:54" s="1053" customFormat="1" ht="12" customHeight="1" x14ac:dyDescent="0.2">
      <c r="A67" s="1041"/>
      <c r="B67" s="1042" t="s">
        <v>112</v>
      </c>
      <c r="C67" s="1043" t="s">
        <v>1114</v>
      </c>
      <c r="D67" s="1044" t="s">
        <v>854</v>
      </c>
      <c r="E67" s="1045"/>
      <c r="F67" s="1046"/>
      <c r="G67" s="1047"/>
      <c r="H67" s="1047"/>
      <c r="I67" s="1045"/>
      <c r="J67" s="873">
        <v>26983</v>
      </c>
      <c r="K67" s="1045"/>
      <c r="L67" s="889"/>
      <c r="M67" s="1048"/>
      <c r="N67" s="1046"/>
      <c r="O67" s="873"/>
      <c r="P67" s="873"/>
      <c r="Q67" s="887"/>
      <c r="R67" s="889"/>
      <c r="S67" s="873"/>
      <c r="T67" s="889"/>
      <c r="U67" s="873"/>
      <c r="V67" s="889"/>
      <c r="W67" s="873"/>
      <c r="X67" s="889"/>
      <c r="Y67" s="873"/>
      <c r="Z67" s="889"/>
      <c r="AA67" s="873"/>
      <c r="AB67" s="889"/>
      <c r="AC67" s="873"/>
      <c r="AD67" s="889"/>
      <c r="AE67" s="1049"/>
      <c r="AF67" s="1049">
        <f t="shared" si="2"/>
        <v>26983</v>
      </c>
      <c r="AG67" s="1050"/>
      <c r="AH67" s="1051"/>
      <c r="AI67" s="889"/>
      <c r="AJ67" s="1051"/>
      <c r="AK67" s="889"/>
      <c r="AL67" s="1051"/>
      <c r="AM67" s="889"/>
      <c r="AN67" s="1051"/>
      <c r="AO67" s="889"/>
      <c r="AP67" s="1051"/>
      <c r="AQ67" s="889"/>
      <c r="AR67" s="1051"/>
      <c r="AS67" s="889"/>
      <c r="AT67" s="873"/>
      <c r="AU67" s="889"/>
      <c r="AV67" s="1051"/>
      <c r="AW67" s="889"/>
      <c r="AX67" s="1051"/>
      <c r="AY67" s="889"/>
      <c r="AZ67" s="1051"/>
      <c r="BA67" s="873"/>
      <c r="BB67" s="1052"/>
    </row>
    <row r="68" spans="1:54" s="863" customFormat="1" ht="12" customHeight="1" x14ac:dyDescent="0.2">
      <c r="A68" s="862"/>
      <c r="B68" s="1042" t="s">
        <v>113</v>
      </c>
      <c r="C68" s="774" t="s">
        <v>628</v>
      </c>
      <c r="D68" s="876" t="s">
        <v>865</v>
      </c>
      <c r="E68" s="975"/>
      <c r="F68" s="881"/>
      <c r="G68" s="880"/>
      <c r="H68" s="880"/>
      <c r="I68" s="858">
        <v>4452</v>
      </c>
      <c r="J68" s="857">
        <v>10130</v>
      </c>
      <c r="K68" s="975"/>
      <c r="L68" s="859"/>
      <c r="M68" s="880"/>
      <c r="N68" s="881"/>
      <c r="O68" s="857"/>
      <c r="P68" s="857"/>
      <c r="Q68" s="858"/>
      <c r="R68" s="859"/>
      <c r="S68" s="857"/>
      <c r="T68" s="859"/>
      <c r="U68" s="857"/>
      <c r="V68" s="859"/>
      <c r="W68" s="857"/>
      <c r="X68" s="859"/>
      <c r="Y68" s="857"/>
      <c r="Z68" s="859"/>
      <c r="AA68" s="857"/>
      <c r="AB68" s="859"/>
      <c r="AC68" s="857"/>
      <c r="AD68" s="859"/>
      <c r="AE68" s="883">
        <f t="shared" si="1"/>
        <v>4452</v>
      </c>
      <c r="AF68" s="883">
        <f t="shared" si="2"/>
        <v>10130</v>
      </c>
      <c r="AG68" s="879">
        <f t="shared" si="3"/>
        <v>14582</v>
      </c>
      <c r="AH68" s="882"/>
      <c r="AI68" s="859"/>
      <c r="AJ68" s="882"/>
      <c r="AK68" s="859"/>
      <c r="AL68" s="882"/>
      <c r="AM68" s="859"/>
      <c r="AN68" s="882"/>
      <c r="AO68" s="859"/>
      <c r="AP68" s="882"/>
      <c r="AQ68" s="859"/>
      <c r="AR68" s="882"/>
      <c r="AS68" s="859"/>
      <c r="AT68" s="857"/>
      <c r="AU68" s="859"/>
      <c r="AV68" s="882"/>
      <c r="AW68" s="859"/>
      <c r="AX68" s="882"/>
      <c r="AY68" s="859"/>
      <c r="AZ68" s="882">
        <f t="shared" si="4"/>
        <v>0</v>
      </c>
      <c r="BA68" s="857">
        <f t="shared" si="5"/>
        <v>0</v>
      </c>
      <c r="BB68" s="946">
        <f t="shared" si="6"/>
        <v>0</v>
      </c>
    </row>
    <row r="69" spans="1:54" s="863" customFormat="1" ht="12" customHeight="1" x14ac:dyDescent="0.2">
      <c r="A69" s="862"/>
      <c r="B69" s="1042" t="s">
        <v>114</v>
      </c>
      <c r="C69" s="774" t="s">
        <v>621</v>
      </c>
      <c r="D69" s="876" t="s">
        <v>853</v>
      </c>
      <c r="E69" s="975"/>
      <c r="F69" s="880"/>
      <c r="G69" s="979"/>
      <c r="H69" s="880"/>
      <c r="I69" s="979"/>
      <c r="J69" s="857">
        <v>78600</v>
      </c>
      <c r="K69" s="975"/>
      <c r="L69" s="859"/>
      <c r="M69" s="880"/>
      <c r="N69" s="881"/>
      <c r="O69" s="857"/>
      <c r="P69" s="857"/>
      <c r="Q69" s="858"/>
      <c r="R69" s="859"/>
      <c r="S69" s="857"/>
      <c r="T69" s="859"/>
      <c r="U69" s="857"/>
      <c r="V69" s="859"/>
      <c r="W69" s="857"/>
      <c r="X69" s="859"/>
      <c r="Y69" s="857"/>
      <c r="Z69" s="859"/>
      <c r="AA69" s="857"/>
      <c r="AB69" s="859"/>
      <c r="AC69" s="857"/>
      <c r="AD69" s="859"/>
      <c r="AE69" s="883">
        <f t="shared" si="1"/>
        <v>0</v>
      </c>
      <c r="AF69" s="883">
        <f t="shared" si="2"/>
        <v>78600</v>
      </c>
      <c r="AG69" s="879">
        <f t="shared" si="3"/>
        <v>78600</v>
      </c>
      <c r="AH69" s="882"/>
      <c r="AI69" s="859"/>
      <c r="AJ69" s="882"/>
      <c r="AK69" s="859"/>
      <c r="AL69" s="882"/>
      <c r="AM69" s="859"/>
      <c r="AN69" s="882"/>
      <c r="AO69" s="859"/>
      <c r="AP69" s="882"/>
      <c r="AQ69" s="859"/>
      <c r="AR69" s="882"/>
      <c r="AS69" s="859"/>
      <c r="AT69" s="857"/>
      <c r="AU69" s="859"/>
      <c r="AV69" s="882"/>
      <c r="AW69" s="859"/>
      <c r="AX69" s="882"/>
      <c r="AY69" s="859"/>
      <c r="AZ69" s="882">
        <f t="shared" si="4"/>
        <v>0</v>
      </c>
      <c r="BA69" s="857">
        <f t="shared" si="5"/>
        <v>0</v>
      </c>
      <c r="BB69" s="946">
        <f t="shared" si="6"/>
        <v>0</v>
      </c>
    </row>
    <row r="70" spans="1:54" s="863" customFormat="1" ht="12" customHeight="1" x14ac:dyDescent="0.2">
      <c r="A70" s="862"/>
      <c r="B70" s="1042" t="s">
        <v>115</v>
      </c>
      <c r="C70" s="635" t="s">
        <v>549</v>
      </c>
      <c r="D70" s="875" t="s">
        <v>853</v>
      </c>
      <c r="E70" s="975"/>
      <c r="F70" s="880"/>
      <c r="G70" s="979"/>
      <c r="H70" s="880"/>
      <c r="I70" s="979"/>
      <c r="J70" s="857">
        <v>5000</v>
      </c>
      <c r="K70" s="975"/>
      <c r="L70" s="859"/>
      <c r="M70" s="880"/>
      <c r="N70" s="881"/>
      <c r="O70" s="857"/>
      <c r="P70" s="857"/>
      <c r="Q70" s="858"/>
      <c r="R70" s="859"/>
      <c r="S70" s="857"/>
      <c r="T70" s="859"/>
      <c r="U70" s="857"/>
      <c r="V70" s="859"/>
      <c r="W70" s="857"/>
      <c r="X70" s="859"/>
      <c r="Y70" s="857"/>
      <c r="Z70" s="859"/>
      <c r="AA70" s="857"/>
      <c r="AB70" s="859"/>
      <c r="AC70" s="857"/>
      <c r="AD70" s="859"/>
      <c r="AE70" s="883">
        <f t="shared" si="1"/>
        <v>0</v>
      </c>
      <c r="AF70" s="883">
        <f t="shared" si="2"/>
        <v>5000</v>
      </c>
      <c r="AG70" s="879">
        <f t="shared" si="3"/>
        <v>5000</v>
      </c>
      <c r="AH70" s="882"/>
      <c r="AI70" s="859"/>
      <c r="AJ70" s="882"/>
      <c r="AK70" s="859"/>
      <c r="AL70" s="882"/>
      <c r="AM70" s="859"/>
      <c r="AN70" s="882"/>
      <c r="AO70" s="859"/>
      <c r="AP70" s="882"/>
      <c r="AQ70" s="859"/>
      <c r="AR70" s="882"/>
      <c r="AS70" s="859"/>
      <c r="AT70" s="857"/>
      <c r="AU70" s="859"/>
      <c r="AV70" s="882"/>
      <c r="AW70" s="859"/>
      <c r="AX70" s="882"/>
      <c r="AY70" s="859"/>
      <c r="AZ70" s="882">
        <f t="shared" si="4"/>
        <v>0</v>
      </c>
      <c r="BA70" s="857">
        <f t="shared" si="5"/>
        <v>0</v>
      </c>
      <c r="BB70" s="946">
        <f t="shared" si="6"/>
        <v>0</v>
      </c>
    </row>
    <row r="71" spans="1:54" s="863" customFormat="1" ht="12" customHeight="1" x14ac:dyDescent="0.2">
      <c r="A71" s="862"/>
      <c r="B71" s="1042" t="s">
        <v>116</v>
      </c>
      <c r="C71" s="650" t="s">
        <v>588</v>
      </c>
      <c r="D71" s="875" t="s">
        <v>853</v>
      </c>
      <c r="E71" s="975"/>
      <c r="F71" s="880"/>
      <c r="G71" s="979"/>
      <c r="H71" s="880"/>
      <c r="I71" s="979"/>
      <c r="J71" s="857">
        <v>5000</v>
      </c>
      <c r="K71" s="975"/>
      <c r="L71" s="859"/>
      <c r="M71" s="880"/>
      <c r="N71" s="881"/>
      <c r="O71" s="857"/>
      <c r="P71" s="857"/>
      <c r="Q71" s="858"/>
      <c r="R71" s="859"/>
      <c r="S71" s="857"/>
      <c r="T71" s="859"/>
      <c r="U71" s="857"/>
      <c r="V71" s="859"/>
      <c r="W71" s="857"/>
      <c r="X71" s="859"/>
      <c r="Y71" s="857"/>
      <c r="Z71" s="859"/>
      <c r="AA71" s="857"/>
      <c r="AB71" s="859"/>
      <c r="AC71" s="857"/>
      <c r="AD71" s="859"/>
      <c r="AE71" s="883">
        <f t="shared" si="1"/>
        <v>0</v>
      </c>
      <c r="AF71" s="883">
        <f t="shared" si="2"/>
        <v>5000</v>
      </c>
      <c r="AG71" s="879">
        <f t="shared" si="3"/>
        <v>5000</v>
      </c>
      <c r="AH71" s="882"/>
      <c r="AI71" s="859"/>
      <c r="AJ71" s="882"/>
      <c r="AK71" s="859"/>
      <c r="AL71" s="882"/>
      <c r="AM71" s="859"/>
      <c r="AN71" s="882"/>
      <c r="AO71" s="859"/>
      <c r="AP71" s="882"/>
      <c r="AQ71" s="859"/>
      <c r="AR71" s="882"/>
      <c r="AS71" s="859"/>
      <c r="AT71" s="857"/>
      <c r="AU71" s="859"/>
      <c r="AV71" s="882"/>
      <c r="AW71" s="859"/>
      <c r="AX71" s="882"/>
      <c r="AY71" s="859"/>
      <c r="AZ71" s="882">
        <f t="shared" si="4"/>
        <v>0</v>
      </c>
      <c r="BA71" s="857">
        <f t="shared" si="5"/>
        <v>0</v>
      </c>
      <c r="BB71" s="946">
        <f t="shared" si="6"/>
        <v>0</v>
      </c>
    </row>
    <row r="72" spans="1:54" s="863" customFormat="1" ht="12" customHeight="1" x14ac:dyDescent="0.2">
      <c r="A72" s="862"/>
      <c r="B72" s="1042" t="s">
        <v>117</v>
      </c>
      <c r="C72" s="650" t="s">
        <v>530</v>
      </c>
      <c r="D72" s="875" t="s">
        <v>854</v>
      </c>
      <c r="E72" s="857"/>
      <c r="F72" s="857">
        <v>1900</v>
      </c>
      <c r="G72" s="858"/>
      <c r="H72" s="857">
        <v>250</v>
      </c>
      <c r="I72" s="979"/>
      <c r="J72" s="857">
        <v>350</v>
      </c>
      <c r="K72" s="975"/>
      <c r="L72" s="859"/>
      <c r="M72" s="880"/>
      <c r="N72" s="881"/>
      <c r="O72" s="857"/>
      <c r="P72" s="857"/>
      <c r="Q72" s="858"/>
      <c r="R72" s="859"/>
      <c r="S72" s="857"/>
      <c r="T72" s="859"/>
      <c r="U72" s="857"/>
      <c r="V72" s="859"/>
      <c r="W72" s="857"/>
      <c r="X72" s="859"/>
      <c r="Y72" s="857"/>
      <c r="Z72" s="859"/>
      <c r="AA72" s="857"/>
      <c r="AB72" s="859"/>
      <c r="AC72" s="857"/>
      <c r="AD72" s="859"/>
      <c r="AE72" s="883">
        <f t="shared" si="1"/>
        <v>0</v>
      </c>
      <c r="AF72" s="883">
        <f t="shared" si="2"/>
        <v>2500</v>
      </c>
      <c r="AG72" s="879">
        <f t="shared" si="3"/>
        <v>2500</v>
      </c>
      <c r="AH72" s="882"/>
      <c r="AI72" s="859"/>
      <c r="AJ72" s="882"/>
      <c r="AK72" s="859"/>
      <c r="AL72" s="882"/>
      <c r="AM72" s="859"/>
      <c r="AN72" s="882"/>
      <c r="AO72" s="859"/>
      <c r="AP72" s="882"/>
      <c r="AQ72" s="859"/>
      <c r="AR72" s="882"/>
      <c r="AS72" s="859"/>
      <c r="AT72" s="857"/>
      <c r="AU72" s="859"/>
      <c r="AV72" s="882"/>
      <c r="AW72" s="859"/>
      <c r="AX72" s="882"/>
      <c r="AY72" s="859"/>
      <c r="AZ72" s="882">
        <f t="shared" si="4"/>
        <v>0</v>
      </c>
      <c r="BA72" s="857">
        <f t="shared" si="5"/>
        <v>0</v>
      </c>
      <c r="BB72" s="946">
        <f t="shared" si="6"/>
        <v>0</v>
      </c>
    </row>
    <row r="73" spans="1:54" s="863" customFormat="1" ht="12" customHeight="1" x14ac:dyDescent="0.2">
      <c r="A73" s="862"/>
      <c r="B73" s="1042" t="s">
        <v>551</v>
      </c>
      <c r="C73" s="635" t="s">
        <v>618</v>
      </c>
      <c r="D73" s="875">
        <v>104036</v>
      </c>
      <c r="E73" s="973"/>
      <c r="F73" s="972"/>
      <c r="G73" s="971"/>
      <c r="H73" s="971"/>
      <c r="I73" s="978"/>
      <c r="J73" s="857">
        <v>400</v>
      </c>
      <c r="K73" s="976"/>
      <c r="L73" s="871"/>
      <c r="M73" s="971"/>
      <c r="N73" s="972"/>
      <c r="O73" s="872"/>
      <c r="P73" s="855"/>
      <c r="Q73" s="851"/>
      <c r="R73" s="854"/>
      <c r="S73" s="855"/>
      <c r="T73" s="854"/>
      <c r="U73" s="855"/>
      <c r="V73" s="854"/>
      <c r="W73" s="855"/>
      <c r="X73" s="854"/>
      <c r="Y73" s="855"/>
      <c r="Z73" s="854"/>
      <c r="AA73" s="855"/>
      <c r="AB73" s="854"/>
      <c r="AC73" s="855"/>
      <c r="AD73" s="854"/>
      <c r="AE73" s="883">
        <f t="shared" si="1"/>
        <v>0</v>
      </c>
      <c r="AF73" s="883">
        <f t="shared" si="2"/>
        <v>400</v>
      </c>
      <c r="AG73" s="879">
        <f t="shared" si="3"/>
        <v>400</v>
      </c>
      <c r="AH73" s="882"/>
      <c r="AI73" s="859"/>
      <c r="AJ73" s="882"/>
      <c r="AK73" s="859"/>
      <c r="AL73" s="882"/>
      <c r="AM73" s="859"/>
      <c r="AN73" s="882"/>
      <c r="AO73" s="859"/>
      <c r="AP73" s="882"/>
      <c r="AQ73" s="859"/>
      <c r="AR73" s="882"/>
      <c r="AS73" s="859"/>
      <c r="AT73" s="857"/>
      <c r="AU73" s="859"/>
      <c r="AV73" s="882"/>
      <c r="AW73" s="859"/>
      <c r="AX73" s="882"/>
      <c r="AY73" s="859"/>
      <c r="AZ73" s="882">
        <f t="shared" si="4"/>
        <v>0</v>
      </c>
      <c r="BA73" s="857">
        <f t="shared" si="5"/>
        <v>0</v>
      </c>
      <c r="BB73" s="946">
        <f t="shared" si="6"/>
        <v>0</v>
      </c>
    </row>
    <row r="74" spans="1:54" s="863" customFormat="1" ht="24.75" x14ac:dyDescent="0.2">
      <c r="A74" s="862"/>
      <c r="B74" s="1042" t="s">
        <v>552</v>
      </c>
      <c r="C74" s="1043" t="s">
        <v>1175</v>
      </c>
      <c r="D74" s="876" t="s">
        <v>860</v>
      </c>
      <c r="E74" s="880"/>
      <c r="F74" s="881"/>
      <c r="G74" s="880"/>
      <c r="H74" s="881"/>
      <c r="I74" s="880"/>
      <c r="J74" s="857">
        <v>15000</v>
      </c>
      <c r="K74" s="975"/>
      <c r="L74" s="859"/>
      <c r="M74" s="880"/>
      <c r="N74" s="881"/>
      <c r="O74" s="857"/>
      <c r="P74" s="859"/>
      <c r="Q74" s="857"/>
      <c r="R74" s="859"/>
      <c r="S74" s="857"/>
      <c r="T74" s="859">
        <f>'felhalm. kiad.  '!G66</f>
        <v>120</v>
      </c>
      <c r="U74" s="857"/>
      <c r="V74" s="859"/>
      <c r="W74" s="857"/>
      <c r="X74" s="859"/>
      <c r="Y74" s="857"/>
      <c r="Z74" s="859"/>
      <c r="AA74" s="857"/>
      <c r="AB74" s="859"/>
      <c r="AC74" s="857"/>
      <c r="AD74" s="859">
        <f>'hitelállomány '!H12</f>
        <v>157440</v>
      </c>
      <c r="AE74" s="883">
        <f t="shared" si="1"/>
        <v>0</v>
      </c>
      <c r="AF74" s="883">
        <f>F74+H74+J74+L74+N74+P74+R74+T74+V74+Z74+AD74+AB74+X74</f>
        <v>172560</v>
      </c>
      <c r="AG74" s="879">
        <f t="shared" si="3"/>
        <v>172560</v>
      </c>
      <c r="AH74" s="882"/>
      <c r="AI74" s="859"/>
      <c r="AJ74" s="882"/>
      <c r="AK74" s="859"/>
      <c r="AL74" s="882"/>
      <c r="AM74" s="859">
        <v>25890</v>
      </c>
      <c r="AN74" s="882"/>
      <c r="AO74" s="859"/>
      <c r="AP74" s="882"/>
      <c r="AQ74" s="859"/>
      <c r="AR74" s="882"/>
      <c r="AS74" s="859"/>
      <c r="AT74" s="857"/>
      <c r="AU74" s="859"/>
      <c r="AV74" s="882"/>
      <c r="AW74" s="859"/>
      <c r="AX74" s="882"/>
      <c r="AY74" s="859"/>
      <c r="AZ74" s="882">
        <f t="shared" si="4"/>
        <v>0</v>
      </c>
      <c r="BA74" s="857">
        <f t="shared" si="5"/>
        <v>25890</v>
      </c>
      <c r="BB74" s="946">
        <f t="shared" si="6"/>
        <v>25890</v>
      </c>
    </row>
    <row r="75" spans="1:54" s="863" customFormat="1" ht="12" customHeight="1" x14ac:dyDescent="0.2">
      <c r="A75" s="862"/>
      <c r="B75" s="1042" t="s">
        <v>607</v>
      </c>
      <c r="C75" s="774" t="s">
        <v>1060</v>
      </c>
      <c r="D75" s="876">
        <v>900060</v>
      </c>
      <c r="E75" s="880"/>
      <c r="F75" s="881"/>
      <c r="G75" s="880"/>
      <c r="H75" s="881"/>
      <c r="I75" s="880"/>
      <c r="J75" s="880"/>
      <c r="K75" s="975"/>
      <c r="L75" s="859"/>
      <c r="M75" s="880"/>
      <c r="N75" s="881"/>
      <c r="O75" s="857"/>
      <c r="P75" s="859"/>
      <c r="Q75" s="857"/>
      <c r="R75" s="859"/>
      <c r="S75" s="857"/>
      <c r="T75" s="859"/>
      <c r="U75" s="857"/>
      <c r="V75" s="859"/>
      <c r="W75" s="857"/>
      <c r="X75" s="859"/>
      <c r="Y75" s="857"/>
      <c r="Z75" s="859"/>
      <c r="AA75" s="857"/>
      <c r="AB75" s="859"/>
      <c r="AC75" s="857"/>
      <c r="AD75" s="859"/>
      <c r="AE75" s="883">
        <f t="shared" si="1"/>
        <v>0</v>
      </c>
      <c r="AF75" s="883">
        <f t="shared" si="2"/>
        <v>0</v>
      </c>
      <c r="AG75" s="879">
        <f t="shared" si="3"/>
        <v>0</v>
      </c>
      <c r="AH75" s="882"/>
      <c r="AI75" s="859"/>
      <c r="AJ75" s="882"/>
      <c r="AK75" s="859"/>
      <c r="AL75" s="882"/>
      <c r="AM75" s="859"/>
      <c r="AN75" s="882"/>
      <c r="AO75" s="859"/>
      <c r="AP75" s="882"/>
      <c r="AQ75" s="859"/>
      <c r="AR75" s="882"/>
      <c r="AS75" s="859"/>
      <c r="AT75" s="857"/>
      <c r="AU75" s="859"/>
      <c r="AV75" s="882"/>
      <c r="AW75" s="859"/>
      <c r="AX75" s="882"/>
      <c r="AY75" s="859">
        <v>0</v>
      </c>
      <c r="AZ75" s="882">
        <f t="shared" si="4"/>
        <v>0</v>
      </c>
      <c r="BA75" s="857">
        <f t="shared" si="5"/>
        <v>0</v>
      </c>
      <c r="BB75" s="946">
        <f t="shared" si="6"/>
        <v>0</v>
      </c>
    </row>
    <row r="76" spans="1:54" s="863" customFormat="1" ht="12" customHeight="1" x14ac:dyDescent="0.2">
      <c r="A76" s="862"/>
      <c r="B76" s="1042" t="s">
        <v>608</v>
      </c>
      <c r="C76" s="860" t="s">
        <v>743</v>
      </c>
      <c r="D76" s="875" t="s">
        <v>854</v>
      </c>
      <c r="E76" s="880"/>
      <c r="F76" s="881"/>
      <c r="G76" s="880"/>
      <c r="H76" s="881"/>
      <c r="I76" s="880"/>
      <c r="J76" s="857">
        <v>10576</v>
      </c>
      <c r="K76" s="975"/>
      <c r="L76" s="859">
        <f>mc.pe.átad!E20</f>
        <v>2000</v>
      </c>
      <c r="M76" s="963"/>
      <c r="N76" s="881"/>
      <c r="O76" s="857"/>
      <c r="P76" s="859"/>
      <c r="Q76" s="857"/>
      <c r="R76" s="859"/>
      <c r="S76" s="857"/>
      <c r="T76" s="859">
        <f>'felhalm. kiad.  '!G50</f>
        <v>4145</v>
      </c>
      <c r="U76" s="857"/>
      <c r="V76" s="859">
        <v>3585</v>
      </c>
      <c r="W76" s="857"/>
      <c r="X76" s="859"/>
      <c r="Y76" s="857"/>
      <c r="Z76" s="859"/>
      <c r="AA76" s="857"/>
      <c r="AB76" s="859"/>
      <c r="AC76" s="857"/>
      <c r="AD76" s="859"/>
      <c r="AE76" s="883">
        <f t="shared" si="1"/>
        <v>0</v>
      </c>
      <c r="AF76" s="883">
        <f t="shared" si="2"/>
        <v>20306</v>
      </c>
      <c r="AG76" s="879">
        <f t="shared" si="3"/>
        <v>20306</v>
      </c>
      <c r="AH76" s="953"/>
      <c r="AI76" s="859"/>
      <c r="AJ76" s="857"/>
      <c r="AK76" s="859"/>
      <c r="AL76" s="882"/>
      <c r="AM76" s="859"/>
      <c r="AN76" s="882"/>
      <c r="AO76" s="859">
        <v>1931</v>
      </c>
      <c r="AP76" s="882"/>
      <c r="AQ76" s="859"/>
      <c r="AR76" s="882"/>
      <c r="AS76" s="859"/>
      <c r="AT76" s="857"/>
      <c r="AU76" s="859"/>
      <c r="AV76" s="882"/>
      <c r="AW76" s="859">
        <v>3585</v>
      </c>
      <c r="AX76" s="882"/>
      <c r="AY76" s="859">
        <v>13793</v>
      </c>
      <c r="AZ76" s="882">
        <f t="shared" si="4"/>
        <v>0</v>
      </c>
      <c r="BA76" s="857">
        <f t="shared" si="5"/>
        <v>19309</v>
      </c>
      <c r="BB76" s="946">
        <f t="shared" si="6"/>
        <v>19309</v>
      </c>
    </row>
    <row r="77" spans="1:54" s="863" customFormat="1" ht="12" customHeight="1" x14ac:dyDescent="0.2">
      <c r="A77" s="862"/>
      <c r="B77" s="1042" t="s">
        <v>609</v>
      </c>
      <c r="C77" s="860" t="s">
        <v>741</v>
      </c>
      <c r="D77" s="875" t="s">
        <v>854</v>
      </c>
      <c r="E77" s="880"/>
      <c r="F77" s="881"/>
      <c r="G77" s="880"/>
      <c r="H77" s="881"/>
      <c r="I77" s="857">
        <v>4700</v>
      </c>
      <c r="J77" s="857">
        <v>2557</v>
      </c>
      <c r="K77" s="975"/>
      <c r="L77" s="859">
        <f>mc.pe.átad!E21</f>
        <v>13582</v>
      </c>
      <c r="M77" s="963"/>
      <c r="N77" s="881"/>
      <c r="O77" s="857"/>
      <c r="P77" s="859"/>
      <c r="Q77" s="857"/>
      <c r="R77" s="859"/>
      <c r="S77" s="857">
        <v>240</v>
      </c>
      <c r="T77" s="859">
        <f>'felhalm. kiad.  '!G49-S77</f>
        <v>65</v>
      </c>
      <c r="U77" s="857"/>
      <c r="V77" s="859">
        <v>137</v>
      </c>
      <c r="W77" s="857"/>
      <c r="X77" s="859"/>
      <c r="Y77" s="857"/>
      <c r="Z77" s="859"/>
      <c r="AA77" s="857"/>
      <c r="AB77" s="859"/>
      <c r="AC77" s="857"/>
      <c r="AD77" s="859"/>
      <c r="AE77" s="883">
        <f t="shared" si="1"/>
        <v>4940</v>
      </c>
      <c r="AF77" s="883">
        <f t="shared" si="2"/>
        <v>16341</v>
      </c>
      <c r="AG77" s="879">
        <f t="shared" si="3"/>
        <v>21281</v>
      </c>
      <c r="AH77" s="882"/>
      <c r="AI77" s="859"/>
      <c r="AJ77" s="882"/>
      <c r="AK77" s="859"/>
      <c r="AL77" s="882"/>
      <c r="AM77" s="859"/>
      <c r="AN77" s="882"/>
      <c r="AO77" s="859">
        <v>10474</v>
      </c>
      <c r="AP77" s="882"/>
      <c r="AQ77" s="859"/>
      <c r="AR77" s="882"/>
      <c r="AS77" s="859"/>
      <c r="AT77" s="857"/>
      <c r="AU77" s="859"/>
      <c r="AV77" s="882"/>
      <c r="AW77" s="859"/>
      <c r="AX77" s="882">
        <v>3781</v>
      </c>
      <c r="AY77" s="859"/>
      <c r="AZ77" s="882">
        <f t="shared" si="4"/>
        <v>3781</v>
      </c>
      <c r="BA77" s="857">
        <f t="shared" si="5"/>
        <v>10474</v>
      </c>
      <c r="BB77" s="946">
        <f t="shared" si="6"/>
        <v>14255</v>
      </c>
    </row>
    <row r="78" spans="1:54" s="863" customFormat="1" ht="12" customHeight="1" x14ac:dyDescent="0.2">
      <c r="A78" s="865"/>
      <c r="B78" s="1079" t="s">
        <v>1061</v>
      </c>
      <c r="C78" s="860" t="s">
        <v>742</v>
      </c>
      <c r="D78" s="875" t="s">
        <v>854</v>
      </c>
      <c r="E78" s="880"/>
      <c r="F78" s="881"/>
      <c r="G78" s="880"/>
      <c r="H78" s="881"/>
      <c r="I78" s="880"/>
      <c r="J78" s="857">
        <v>3665</v>
      </c>
      <c r="K78" s="975"/>
      <c r="L78" s="859">
        <f>mc.pe.átad!E22</f>
        <v>1539</v>
      </c>
      <c r="M78" s="963"/>
      <c r="N78" s="881"/>
      <c r="O78" s="857"/>
      <c r="P78" s="859"/>
      <c r="Q78" s="857"/>
      <c r="R78" s="859"/>
      <c r="S78" s="857"/>
      <c r="T78" s="859"/>
      <c r="U78" s="857"/>
      <c r="V78" s="859">
        <v>10742</v>
      </c>
      <c r="W78" s="857"/>
      <c r="X78" s="859"/>
      <c r="Y78" s="857"/>
      <c r="Z78" s="859"/>
      <c r="AA78" s="857"/>
      <c r="AB78" s="859"/>
      <c r="AC78" s="857"/>
      <c r="AD78" s="859"/>
      <c r="AE78" s="883">
        <f t="shared" ref="AE78:AE81" si="7">E78+G78+I78+K78+M78+O78+Q78+S78+U78+Y78+AC78+AA78+W78</f>
        <v>0</v>
      </c>
      <c r="AF78" s="883">
        <f t="shared" ref="AF78:AF80" si="8">F78+H78+J78+L78+N78+P78+R78+T78+V78+Z78+AD78+AB78+X78</f>
        <v>15946</v>
      </c>
      <c r="AG78" s="879">
        <f t="shared" ref="AG78:AG80" si="9">AE78+AF78</f>
        <v>15946</v>
      </c>
      <c r="AH78" s="882"/>
      <c r="AI78" s="859"/>
      <c r="AJ78" s="882"/>
      <c r="AK78" s="859"/>
      <c r="AL78" s="882"/>
      <c r="AM78" s="859"/>
      <c r="AN78" s="882"/>
      <c r="AO78" s="859">
        <v>2657</v>
      </c>
      <c r="AP78" s="882"/>
      <c r="AQ78" s="859"/>
      <c r="AR78" s="882"/>
      <c r="AS78" s="859"/>
      <c r="AT78" s="857"/>
      <c r="AU78" s="859"/>
      <c r="AV78" s="882"/>
      <c r="AW78" s="859">
        <v>10742</v>
      </c>
      <c r="AX78" s="882"/>
      <c r="AY78" s="859">
        <v>3665</v>
      </c>
      <c r="AZ78" s="882">
        <f t="shared" ref="AZ78:AZ82" si="10">AH78+AJ78+AL78+AN78+AP78+AR78+AV78+AX78+AT78</f>
        <v>0</v>
      </c>
      <c r="BA78" s="857">
        <f t="shared" ref="BA78:BA82" si="11">AI78+AK78+AM78+AO78+AQ78+AS78+AW78+AY78+AU78</f>
        <v>17064</v>
      </c>
      <c r="BB78" s="946">
        <f t="shared" si="6"/>
        <v>17064</v>
      </c>
    </row>
    <row r="79" spans="1:54" s="863" customFormat="1" ht="16.5" customHeight="1" x14ac:dyDescent="0.2">
      <c r="A79" s="865"/>
      <c r="B79" s="1079" t="s">
        <v>1062</v>
      </c>
      <c r="C79" s="852" t="s">
        <v>827</v>
      </c>
      <c r="D79" s="875" t="s">
        <v>853</v>
      </c>
      <c r="E79" s="880"/>
      <c r="F79" s="881"/>
      <c r="G79" s="880"/>
      <c r="H79" s="881"/>
      <c r="I79" s="857">
        <v>5000</v>
      </c>
      <c r="J79" s="857">
        <v>6397</v>
      </c>
      <c r="K79" s="975"/>
      <c r="L79" s="859"/>
      <c r="M79" s="963"/>
      <c r="N79" s="881"/>
      <c r="O79" s="857"/>
      <c r="P79" s="859"/>
      <c r="Q79" s="857"/>
      <c r="R79" s="859"/>
      <c r="S79" s="857"/>
      <c r="T79" s="859"/>
      <c r="U79" s="857"/>
      <c r="V79" s="859"/>
      <c r="W79" s="857"/>
      <c r="X79" s="859"/>
      <c r="Y79" s="857"/>
      <c r="Z79" s="859"/>
      <c r="AA79" s="857"/>
      <c r="AB79" s="859"/>
      <c r="AC79" s="857"/>
      <c r="AD79" s="859"/>
      <c r="AE79" s="883">
        <f t="shared" si="7"/>
        <v>5000</v>
      </c>
      <c r="AF79" s="883">
        <f t="shared" si="8"/>
        <v>6397</v>
      </c>
      <c r="AG79" s="879">
        <f t="shared" si="9"/>
        <v>11397</v>
      </c>
      <c r="AH79" s="882">
        <f>'tám, végl. pe.átv  '!C28</f>
        <v>5000</v>
      </c>
      <c r="AI79" s="859"/>
      <c r="AJ79" s="882"/>
      <c r="AK79" s="859"/>
      <c r="AL79" s="882"/>
      <c r="AM79" s="859"/>
      <c r="AN79" s="882"/>
      <c r="AO79" s="859"/>
      <c r="AP79" s="882"/>
      <c r="AQ79" s="859"/>
      <c r="AR79" s="882"/>
      <c r="AS79" s="859"/>
      <c r="AT79" s="857"/>
      <c r="AU79" s="859"/>
      <c r="AV79" s="882"/>
      <c r="AW79" s="859"/>
      <c r="AX79" s="882"/>
      <c r="AY79" s="859"/>
      <c r="AZ79" s="882">
        <f t="shared" si="10"/>
        <v>5000</v>
      </c>
      <c r="BA79" s="857">
        <f t="shared" si="11"/>
        <v>0</v>
      </c>
      <c r="BB79" s="946">
        <f t="shared" si="6"/>
        <v>5000</v>
      </c>
    </row>
    <row r="80" spans="1:54" s="863" customFormat="1" ht="31.5" customHeight="1" x14ac:dyDescent="0.2">
      <c r="A80" s="865"/>
      <c r="B80" s="1079" t="s">
        <v>1063</v>
      </c>
      <c r="C80" s="650" t="s">
        <v>761</v>
      </c>
      <c r="D80" s="875" t="s">
        <v>866</v>
      </c>
      <c r="E80" s="880"/>
      <c r="F80" s="859">
        <v>6158</v>
      </c>
      <c r="G80" s="857"/>
      <c r="H80" s="859">
        <v>2400</v>
      </c>
      <c r="I80" s="880"/>
      <c r="J80" s="857">
        <v>141851</v>
      </c>
      <c r="K80" s="975"/>
      <c r="L80" s="881"/>
      <c r="M80" s="963"/>
      <c r="N80" s="881"/>
      <c r="O80" s="857"/>
      <c r="P80" s="859"/>
      <c r="Q80" s="857"/>
      <c r="R80" s="859"/>
      <c r="S80" s="857"/>
      <c r="T80" s="859">
        <f>'felhalm. kiad.  '!G60+'felhalm. kiad.  '!G43+'felhalm. kiad.  '!G44</f>
        <v>14592</v>
      </c>
      <c r="U80" s="857"/>
      <c r="V80" s="859"/>
      <c r="W80" s="857"/>
      <c r="X80" s="859"/>
      <c r="Y80" s="857"/>
      <c r="Z80" s="859"/>
      <c r="AA80" s="857">
        <v>4764</v>
      </c>
      <c r="AB80" s="859">
        <v>28604</v>
      </c>
      <c r="AC80" s="857"/>
      <c r="AD80" s="859"/>
      <c r="AE80" s="883">
        <f t="shared" si="7"/>
        <v>4764</v>
      </c>
      <c r="AF80" s="883">
        <f t="shared" si="8"/>
        <v>193605</v>
      </c>
      <c r="AG80" s="879">
        <f t="shared" si="9"/>
        <v>198369</v>
      </c>
      <c r="AH80" s="882">
        <f>'tám, végl. pe.átv  '!C11+'tám, végl. pe.átv  '!C34+'tám, végl. pe.átv  '!C31+'tám, végl. pe.átv  '!C30+'tám, végl. pe.átv  '!C25-52843-76</f>
        <v>517808</v>
      </c>
      <c r="AI80" s="859">
        <v>56419</v>
      </c>
      <c r="AJ80" s="882"/>
      <c r="AK80" s="859">
        <f>'közhatalmi bevételek'!D31</f>
        <v>1015566</v>
      </c>
      <c r="AL80" s="882"/>
      <c r="AM80" s="859">
        <v>39350</v>
      </c>
      <c r="AN80" s="882"/>
      <c r="AO80" s="859"/>
      <c r="AP80" s="882"/>
      <c r="AQ80" s="859"/>
      <c r="AR80" s="882"/>
      <c r="AS80" s="859"/>
      <c r="AT80" s="857"/>
      <c r="AU80" s="859"/>
      <c r="AV80" s="882"/>
      <c r="AW80" s="859">
        <v>1100</v>
      </c>
      <c r="AX80" s="882">
        <v>22250</v>
      </c>
      <c r="AY80" s="859">
        <v>627353</v>
      </c>
      <c r="AZ80" s="882">
        <f t="shared" si="10"/>
        <v>540058</v>
      </c>
      <c r="BA80" s="857">
        <f t="shared" si="11"/>
        <v>1739788</v>
      </c>
      <c r="BB80" s="946">
        <f t="shared" si="6"/>
        <v>2279846</v>
      </c>
    </row>
    <row r="81" spans="1:54" s="863" customFormat="1" ht="17.25" thickBot="1" x14ac:dyDescent="0.25">
      <c r="A81" s="865"/>
      <c r="B81" s="1080" t="s">
        <v>1164</v>
      </c>
      <c r="C81" s="650" t="s">
        <v>1163</v>
      </c>
      <c r="D81" s="875" t="s">
        <v>854</v>
      </c>
      <c r="E81" s="880"/>
      <c r="F81" s="859"/>
      <c r="G81" s="857"/>
      <c r="H81" s="859"/>
      <c r="I81" s="880"/>
      <c r="J81" s="857">
        <v>3000</v>
      </c>
      <c r="K81" s="975"/>
      <c r="L81" s="881"/>
      <c r="M81" s="963"/>
      <c r="N81" s="881"/>
      <c r="O81" s="857"/>
      <c r="P81" s="859"/>
      <c r="Q81" s="857"/>
      <c r="R81" s="859"/>
      <c r="S81" s="857"/>
      <c r="T81" s="859"/>
      <c r="U81" s="857"/>
      <c r="V81" s="859"/>
      <c r="W81" s="857"/>
      <c r="X81" s="859"/>
      <c r="Y81" s="857"/>
      <c r="Z81" s="859"/>
      <c r="AA81" s="857"/>
      <c r="AB81" s="892"/>
      <c r="AC81" s="857"/>
      <c r="AD81" s="859"/>
      <c r="AE81" s="883">
        <f t="shared" si="7"/>
        <v>0</v>
      </c>
      <c r="AF81" s="883">
        <f>F81+H81+J81+L81+N81+P81+R81+T81+V81+Z81+AD81+AB81+X81</f>
        <v>3000</v>
      </c>
      <c r="AG81" s="879">
        <f>AE81+AF81</f>
        <v>3000</v>
      </c>
      <c r="AH81" s="882"/>
      <c r="AI81" s="859"/>
      <c r="AJ81" s="882"/>
      <c r="AK81" s="859"/>
      <c r="AL81" s="882"/>
      <c r="AM81" s="859"/>
      <c r="AN81" s="882"/>
      <c r="AO81" s="859"/>
      <c r="AP81" s="882"/>
      <c r="AQ81" s="859"/>
      <c r="AR81" s="882"/>
      <c r="AS81" s="859"/>
      <c r="AT81" s="857"/>
      <c r="AU81" s="859"/>
      <c r="AV81" s="882"/>
      <c r="AW81" s="859"/>
      <c r="AX81" s="882"/>
      <c r="AY81" s="859"/>
      <c r="AZ81" s="882"/>
      <c r="BA81" s="857"/>
      <c r="BB81" s="946"/>
    </row>
    <row r="82" spans="1:54" ht="15.6" customHeight="1" thickBot="1" x14ac:dyDescent="0.25">
      <c r="B82" s="1293"/>
      <c r="C82" s="868" t="s">
        <v>828</v>
      </c>
      <c r="D82" s="869"/>
      <c r="E82" s="890">
        <f t="shared" ref="E82:AD82" si="12">SUM(E10:E80)</f>
        <v>8334</v>
      </c>
      <c r="F82" s="890">
        <f t="shared" si="12"/>
        <v>62820</v>
      </c>
      <c r="G82" s="890">
        <f t="shared" si="12"/>
        <v>1700</v>
      </c>
      <c r="H82" s="890">
        <f t="shared" si="12"/>
        <v>15119</v>
      </c>
      <c r="I82" s="890">
        <f t="shared" si="12"/>
        <v>175789</v>
      </c>
      <c r="J82" s="890">
        <f>SUM(J10:J81)</f>
        <v>647435</v>
      </c>
      <c r="K82" s="890">
        <f t="shared" si="12"/>
        <v>0</v>
      </c>
      <c r="L82" s="890">
        <f t="shared" si="12"/>
        <v>39128</v>
      </c>
      <c r="M82" s="890">
        <f t="shared" si="12"/>
        <v>0</v>
      </c>
      <c r="N82" s="890">
        <f t="shared" si="12"/>
        <v>106724</v>
      </c>
      <c r="O82" s="890">
        <f t="shared" si="12"/>
        <v>59837</v>
      </c>
      <c r="P82" s="890">
        <f t="shared" si="12"/>
        <v>0</v>
      </c>
      <c r="Q82" s="890">
        <f t="shared" si="12"/>
        <v>0</v>
      </c>
      <c r="R82" s="890">
        <f t="shared" si="12"/>
        <v>16309</v>
      </c>
      <c r="S82" s="890">
        <f t="shared" si="12"/>
        <v>1148700</v>
      </c>
      <c r="T82" s="890">
        <f>SUM(T10:T81)</f>
        <v>1139984</v>
      </c>
      <c r="U82" s="890">
        <f t="shared" si="12"/>
        <v>0</v>
      </c>
      <c r="V82" s="890">
        <f t="shared" si="12"/>
        <v>14465</v>
      </c>
      <c r="W82" s="890">
        <f t="shared" si="12"/>
        <v>0</v>
      </c>
      <c r="X82" s="890">
        <f t="shared" si="12"/>
        <v>3000</v>
      </c>
      <c r="Y82" s="944">
        <f t="shared" si="12"/>
        <v>2927</v>
      </c>
      <c r="Z82" s="890">
        <f t="shared" si="12"/>
        <v>0</v>
      </c>
      <c r="AA82" s="890">
        <f t="shared" si="12"/>
        <v>4764</v>
      </c>
      <c r="AB82" s="890">
        <f t="shared" si="12"/>
        <v>28604</v>
      </c>
      <c r="AC82" s="890">
        <f t="shared" si="12"/>
        <v>485907</v>
      </c>
      <c r="AD82" s="890">
        <f t="shared" si="12"/>
        <v>789721</v>
      </c>
      <c r="AE82" s="890">
        <f>SUM(AE10:AE81)</f>
        <v>1887958</v>
      </c>
      <c r="AF82" s="890">
        <f>SUM(AF10:AF81)</f>
        <v>2863309</v>
      </c>
      <c r="AG82" s="891">
        <f>AE82+AF82</f>
        <v>4751267</v>
      </c>
      <c r="AH82" s="954">
        <f t="shared" ref="AH82:AY82" si="13">SUM(AH10:AH80)</f>
        <v>522808</v>
      </c>
      <c r="AI82" s="948">
        <f t="shared" si="13"/>
        <v>56419</v>
      </c>
      <c r="AJ82" s="948">
        <f t="shared" si="13"/>
        <v>0</v>
      </c>
      <c r="AK82" s="948">
        <f t="shared" si="13"/>
        <v>1015566</v>
      </c>
      <c r="AL82" s="948">
        <f t="shared" si="13"/>
        <v>111905</v>
      </c>
      <c r="AM82" s="948">
        <f t="shared" si="13"/>
        <v>82478</v>
      </c>
      <c r="AN82" s="948">
        <f t="shared" si="13"/>
        <v>0</v>
      </c>
      <c r="AO82" s="948">
        <f t="shared" si="13"/>
        <v>15062</v>
      </c>
      <c r="AP82" s="948">
        <f t="shared" si="13"/>
        <v>119158</v>
      </c>
      <c r="AQ82" s="948">
        <f t="shared" si="13"/>
        <v>0</v>
      </c>
      <c r="AR82" s="948">
        <f t="shared" si="13"/>
        <v>0</v>
      </c>
      <c r="AS82" s="948">
        <f t="shared" si="13"/>
        <v>1069</v>
      </c>
      <c r="AT82" s="948">
        <f t="shared" si="13"/>
        <v>0</v>
      </c>
      <c r="AU82" s="948">
        <f t="shared" si="13"/>
        <v>2482</v>
      </c>
      <c r="AV82" s="948">
        <f t="shared" si="13"/>
        <v>0</v>
      </c>
      <c r="AW82" s="948">
        <f t="shared" si="13"/>
        <v>15427</v>
      </c>
      <c r="AX82" s="948">
        <f t="shared" si="13"/>
        <v>1134435</v>
      </c>
      <c r="AY82" s="948">
        <f t="shared" si="13"/>
        <v>1674458</v>
      </c>
      <c r="AZ82" s="936">
        <f t="shared" si="10"/>
        <v>1888306</v>
      </c>
      <c r="BA82" s="950">
        <f t="shared" si="11"/>
        <v>2862961</v>
      </c>
      <c r="BB82" s="951">
        <f>SUM(BB10:BB80)</f>
        <v>4751267</v>
      </c>
    </row>
    <row r="84" spans="1:54" x14ac:dyDescent="0.2">
      <c r="M84" s="623"/>
    </row>
  </sheetData>
  <sheetProtection selectLockedCells="1" selectUnlockedCells="1"/>
  <mergeCells count="68">
    <mergeCell ref="AT5:AU5"/>
    <mergeCell ref="B4:BB4"/>
    <mergeCell ref="B3:BB3"/>
    <mergeCell ref="B2:BB2"/>
    <mergeCell ref="B1:BB1"/>
    <mergeCell ref="O5:P5"/>
    <mergeCell ref="B5:B9"/>
    <mergeCell ref="O7:P8"/>
    <mergeCell ref="Q7:R8"/>
    <mergeCell ref="AC7:AD8"/>
    <mergeCell ref="Q5:R5"/>
    <mergeCell ref="W7:X8"/>
    <mergeCell ref="W5:X5"/>
    <mergeCell ref="AJ7:AK7"/>
    <mergeCell ref="AJ8:AK8"/>
    <mergeCell ref="AH7:AI7"/>
    <mergeCell ref="C7:C9"/>
    <mergeCell ref="K5:L5"/>
    <mergeCell ref="G7:H8"/>
    <mergeCell ref="M7:N8"/>
    <mergeCell ref="G5:H5"/>
    <mergeCell ref="D7:D9"/>
    <mergeCell ref="E7:F8"/>
    <mergeCell ref="K7:L8"/>
    <mergeCell ref="E5:F5"/>
    <mergeCell ref="I5:J5"/>
    <mergeCell ref="E6:AG6"/>
    <mergeCell ref="M5:N5"/>
    <mergeCell ref="I7:J8"/>
    <mergeCell ref="S7:T8"/>
    <mergeCell ref="U7:V8"/>
    <mergeCell ref="Y7:Z8"/>
    <mergeCell ref="AH8:AI8"/>
    <mergeCell ref="AA7:AB8"/>
    <mergeCell ref="AE7:AF8"/>
    <mergeCell ref="AG7:AG9"/>
    <mergeCell ref="AZ7:BA8"/>
    <mergeCell ref="AR8:AS8"/>
    <mergeCell ref="AV7:AW7"/>
    <mergeCell ref="AV8:AW8"/>
    <mergeCell ref="AX7:AY7"/>
    <mergeCell ref="AX8:AY8"/>
    <mergeCell ref="BB7:BB9"/>
    <mergeCell ref="AL7:AM7"/>
    <mergeCell ref="AL8:AM8"/>
    <mergeCell ref="AN7:AO7"/>
    <mergeCell ref="AN8:AO8"/>
    <mergeCell ref="AP7:AQ7"/>
    <mergeCell ref="AP8:AQ8"/>
    <mergeCell ref="AR7:AS7"/>
    <mergeCell ref="AT7:AU7"/>
    <mergeCell ref="AT8:AU8"/>
    <mergeCell ref="AH6:BB6"/>
    <mergeCell ref="S5:T5"/>
    <mergeCell ref="U5:V5"/>
    <mergeCell ref="Y5:Z5"/>
    <mergeCell ref="AC5:AD5"/>
    <mergeCell ref="AE5:AF5"/>
    <mergeCell ref="AH5:AI5"/>
    <mergeCell ref="AJ5:AK5"/>
    <mergeCell ref="AL5:AM5"/>
    <mergeCell ref="AN5:AO5"/>
    <mergeCell ref="AP5:AQ5"/>
    <mergeCell ref="AR5:AS5"/>
    <mergeCell ref="AV5:AW5"/>
    <mergeCell ref="AX5:AY5"/>
    <mergeCell ref="AZ5:BA5"/>
    <mergeCell ref="AA5:AB5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8" scale="50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1EA4A-6C7C-4954-B487-DD8D9C21FBFC}">
  <sheetPr>
    <tabColor rgb="FF00B0F0"/>
    <pageSetUpPr fitToPage="1"/>
  </sheetPr>
  <dimension ref="A1:E286"/>
  <sheetViews>
    <sheetView workbookViewId="0">
      <selection sqref="A1:E1"/>
    </sheetView>
  </sheetViews>
  <sheetFormatPr defaultRowHeight="12.75" x14ac:dyDescent="0.2"/>
  <cols>
    <col min="1" max="1" width="9.140625" style="1076"/>
    <col min="2" max="2" width="50.28515625" style="1075" customWidth="1"/>
    <col min="3" max="5" width="16.42578125" style="1075" customWidth="1"/>
    <col min="6" max="16384" width="9.140625" style="1075"/>
  </cols>
  <sheetData>
    <row r="1" spans="1:5" x14ac:dyDescent="0.2">
      <c r="A1" s="1486" t="s">
        <v>1195</v>
      </c>
      <c r="B1" s="1486"/>
      <c r="C1" s="1486"/>
      <c r="D1" s="1486"/>
      <c r="E1" s="1486"/>
    </row>
    <row r="2" spans="1:5" x14ac:dyDescent="0.2">
      <c r="A2" s="1485" t="s">
        <v>73</v>
      </c>
      <c r="B2" s="1485"/>
      <c r="C2" s="1485"/>
      <c r="D2" s="1485"/>
      <c r="E2" s="1485"/>
    </row>
    <row r="3" spans="1:5" x14ac:dyDescent="0.2">
      <c r="A3" s="1485" t="s">
        <v>947</v>
      </c>
      <c r="B3" s="1485"/>
      <c r="C3" s="1485"/>
      <c r="D3" s="1485"/>
      <c r="E3" s="1485"/>
    </row>
    <row r="4" spans="1:5" x14ac:dyDescent="0.2">
      <c r="A4" s="1485" t="s">
        <v>1083</v>
      </c>
      <c r="B4" s="1485"/>
      <c r="C4" s="1485"/>
      <c r="D4" s="1485"/>
      <c r="E4" s="1485"/>
    </row>
    <row r="5" spans="1:5" x14ac:dyDescent="0.2">
      <c r="B5" s="1076"/>
      <c r="C5" s="1076"/>
      <c r="D5" s="1076"/>
      <c r="E5" s="1076"/>
    </row>
    <row r="6" spans="1:5" s="1088" customFormat="1" ht="25.5" x14ac:dyDescent="0.2">
      <c r="A6" s="1093" t="s">
        <v>951</v>
      </c>
      <c r="B6" s="1094" t="s">
        <v>948</v>
      </c>
      <c r="C6" s="1095" t="s">
        <v>949</v>
      </c>
      <c r="D6" s="1095" t="s">
        <v>950</v>
      </c>
      <c r="E6" s="1096" t="s">
        <v>1084</v>
      </c>
    </row>
    <row r="7" spans="1:5" x14ac:dyDescent="0.2">
      <c r="A7" s="1089" t="s">
        <v>307</v>
      </c>
      <c r="B7" s="1090" t="s">
        <v>953</v>
      </c>
      <c r="C7" s="1091">
        <v>4068</v>
      </c>
      <c r="D7" s="1091">
        <v>1702</v>
      </c>
      <c r="E7" s="1092">
        <f>C7+D7</f>
        <v>5770</v>
      </c>
    </row>
    <row r="8" spans="1:5" x14ac:dyDescent="0.2">
      <c r="A8" s="1089" t="s">
        <v>315</v>
      </c>
      <c r="B8" s="1090" t="s">
        <v>954</v>
      </c>
      <c r="C8" s="1091">
        <v>900</v>
      </c>
      <c r="D8" s="1091">
        <v>298</v>
      </c>
      <c r="E8" s="1092">
        <f t="shared" ref="E8:E10" si="0">C8+D8</f>
        <v>1198</v>
      </c>
    </row>
    <row r="9" spans="1:5" ht="13.5" thickBot="1" x14ac:dyDescent="0.25">
      <c r="A9" s="1089" t="s">
        <v>316</v>
      </c>
      <c r="B9" s="1090" t="s">
        <v>955</v>
      </c>
      <c r="C9" s="1091">
        <v>1190</v>
      </c>
      <c r="D9" s="1091">
        <v>400</v>
      </c>
      <c r="E9" s="1092">
        <f t="shared" si="0"/>
        <v>1590</v>
      </c>
    </row>
    <row r="10" spans="1:5" ht="13.5" thickBot="1" x14ac:dyDescent="0.25">
      <c r="A10" s="1097"/>
      <c r="B10" s="1098" t="s">
        <v>402</v>
      </c>
      <c r="C10" s="1099">
        <f>SUM(C7:C9)</f>
        <v>6158</v>
      </c>
      <c r="D10" s="1099">
        <f>SUM(D7:D9)</f>
        <v>2400</v>
      </c>
      <c r="E10" s="1100">
        <f t="shared" si="0"/>
        <v>8558</v>
      </c>
    </row>
    <row r="11" spans="1:5" x14ac:dyDescent="0.2">
      <c r="C11" s="1085"/>
      <c r="D11" s="1085"/>
      <c r="E11" s="1085"/>
    </row>
    <row r="12" spans="1:5" x14ac:dyDescent="0.2">
      <c r="A12" s="1116" t="s">
        <v>895</v>
      </c>
      <c r="B12" s="1117" t="s">
        <v>291</v>
      </c>
      <c r="C12" s="1118"/>
      <c r="D12" s="1118"/>
      <c r="E12" s="1119" t="s">
        <v>952</v>
      </c>
    </row>
    <row r="13" spans="1:5" x14ac:dyDescent="0.2">
      <c r="A13" s="1101" t="s">
        <v>1066</v>
      </c>
      <c r="B13" s="1102" t="s">
        <v>1067</v>
      </c>
      <c r="C13" s="1091"/>
      <c r="D13" s="1091"/>
      <c r="E13" s="1092"/>
    </row>
    <row r="14" spans="1:5" ht="13.5" customHeight="1" x14ac:dyDescent="0.2">
      <c r="A14" s="1089" t="s">
        <v>307</v>
      </c>
      <c r="B14" s="1103" t="s">
        <v>234</v>
      </c>
      <c r="C14" s="1091"/>
      <c r="D14" s="1091"/>
      <c r="E14" s="1092">
        <v>300</v>
      </c>
    </row>
    <row r="15" spans="1:5" ht="13.5" customHeight="1" x14ac:dyDescent="0.2">
      <c r="A15" s="1089" t="s">
        <v>315</v>
      </c>
      <c r="B15" s="1104" t="s">
        <v>238</v>
      </c>
      <c r="C15" s="1091"/>
      <c r="D15" s="1091"/>
      <c r="E15" s="1092">
        <v>100</v>
      </c>
    </row>
    <row r="16" spans="1:5" ht="13.5" customHeight="1" x14ac:dyDescent="0.2">
      <c r="A16" s="1089" t="s">
        <v>316</v>
      </c>
      <c r="B16" s="1104" t="s">
        <v>241</v>
      </c>
      <c r="C16" s="1091"/>
      <c r="D16" s="1091"/>
      <c r="E16" s="1092">
        <v>10</v>
      </c>
    </row>
    <row r="17" spans="1:5" ht="13.5" customHeight="1" x14ac:dyDescent="0.2">
      <c r="A17" s="1089" t="s">
        <v>317</v>
      </c>
      <c r="B17" s="1081" t="s">
        <v>967</v>
      </c>
      <c r="C17" s="1091"/>
      <c r="D17" s="1091"/>
      <c r="E17" s="1105">
        <v>35</v>
      </c>
    </row>
    <row r="18" spans="1:5" ht="13.5" customHeight="1" x14ac:dyDescent="0.2">
      <c r="A18" s="1089" t="s">
        <v>318</v>
      </c>
      <c r="B18" s="1104" t="s">
        <v>968</v>
      </c>
      <c r="C18" s="1091"/>
      <c r="D18" s="1091"/>
      <c r="E18" s="1106">
        <v>3050</v>
      </c>
    </row>
    <row r="19" spans="1:5" ht="13.5" customHeight="1" x14ac:dyDescent="0.2">
      <c r="A19" s="1089" t="s">
        <v>319</v>
      </c>
      <c r="B19" s="1082" t="s">
        <v>244</v>
      </c>
      <c r="C19" s="1091"/>
      <c r="D19" s="1091"/>
      <c r="E19" s="1092">
        <v>40</v>
      </c>
    </row>
    <row r="20" spans="1:5" ht="13.5" customHeight="1" x14ac:dyDescent="0.2">
      <c r="A20" s="1089" t="s">
        <v>320</v>
      </c>
      <c r="B20" s="1083" t="s">
        <v>973</v>
      </c>
      <c r="C20" s="1091"/>
      <c r="D20" s="1091"/>
      <c r="E20" s="1092">
        <v>15</v>
      </c>
    </row>
    <row r="21" spans="1:5" ht="13.5" customHeight="1" x14ac:dyDescent="0.2">
      <c r="A21" s="1089" t="s">
        <v>321</v>
      </c>
      <c r="B21" s="1083" t="s">
        <v>976</v>
      </c>
      <c r="C21" s="1091"/>
      <c r="D21" s="1091"/>
      <c r="E21" s="1092">
        <v>30</v>
      </c>
    </row>
    <row r="22" spans="1:5" ht="13.5" customHeight="1" x14ac:dyDescent="0.2">
      <c r="A22" s="1089" t="s">
        <v>322</v>
      </c>
      <c r="B22" s="1084" t="s">
        <v>994</v>
      </c>
      <c r="C22" s="1091"/>
      <c r="D22" s="1091"/>
      <c r="E22" s="1107">
        <v>904</v>
      </c>
    </row>
    <row r="23" spans="1:5" ht="13.5" customHeight="1" x14ac:dyDescent="0.2">
      <c r="A23" s="1089" t="s">
        <v>351</v>
      </c>
      <c r="B23" s="1084" t="s">
        <v>995</v>
      </c>
      <c r="C23" s="1091"/>
      <c r="D23" s="1091"/>
      <c r="E23" s="1108">
        <v>55</v>
      </c>
    </row>
    <row r="24" spans="1:5" ht="13.5" customHeight="1" x14ac:dyDescent="0.2">
      <c r="A24" s="1089" t="s">
        <v>352</v>
      </c>
      <c r="B24" s="1084" t="s">
        <v>1086</v>
      </c>
      <c r="C24" s="1091"/>
      <c r="D24" s="1091"/>
      <c r="E24" s="1108">
        <v>120</v>
      </c>
    </row>
    <row r="25" spans="1:5" ht="13.5" customHeight="1" x14ac:dyDescent="0.2">
      <c r="A25" s="1089" t="s">
        <v>353</v>
      </c>
      <c r="B25" s="1084" t="s">
        <v>996</v>
      </c>
      <c r="C25" s="1091"/>
      <c r="D25" s="1091"/>
      <c r="E25" s="1108">
        <v>44</v>
      </c>
    </row>
    <row r="26" spans="1:5" ht="13.5" customHeight="1" x14ac:dyDescent="0.2">
      <c r="A26" s="1089" t="s">
        <v>354</v>
      </c>
      <c r="B26" s="1084" t="s">
        <v>1087</v>
      </c>
      <c r="C26" s="1091"/>
      <c r="D26" s="1091"/>
      <c r="E26" s="1108">
        <v>77</v>
      </c>
    </row>
    <row r="27" spans="1:5" ht="13.5" customHeight="1" x14ac:dyDescent="0.2">
      <c r="A27" s="1089" t="s">
        <v>355</v>
      </c>
      <c r="B27" s="1084" t="s">
        <v>997</v>
      </c>
      <c r="C27" s="1091"/>
      <c r="D27" s="1091"/>
      <c r="E27" s="1108">
        <v>98</v>
      </c>
    </row>
    <row r="28" spans="1:5" ht="13.5" customHeight="1" x14ac:dyDescent="0.2">
      <c r="A28" s="1089" t="s">
        <v>356</v>
      </c>
      <c r="B28" s="1084" t="s">
        <v>998</v>
      </c>
      <c r="C28" s="1091"/>
      <c r="D28" s="1091"/>
      <c r="E28" s="1107">
        <v>48</v>
      </c>
    </row>
    <row r="29" spans="1:5" ht="13.5" customHeight="1" x14ac:dyDescent="0.2">
      <c r="A29" s="1089" t="s">
        <v>357</v>
      </c>
      <c r="B29" s="1084" t="s">
        <v>999</v>
      </c>
      <c r="C29" s="1091"/>
      <c r="D29" s="1091"/>
      <c r="E29" s="1108">
        <v>1844</v>
      </c>
    </row>
    <row r="30" spans="1:5" ht="13.5" customHeight="1" x14ac:dyDescent="0.2">
      <c r="A30" s="1089" t="s">
        <v>358</v>
      </c>
      <c r="B30" s="1084" t="s">
        <v>1006</v>
      </c>
      <c r="C30" s="1091"/>
      <c r="D30" s="1091"/>
      <c r="E30" s="1108">
        <v>283</v>
      </c>
    </row>
    <row r="31" spans="1:5" ht="13.5" customHeight="1" x14ac:dyDescent="0.2">
      <c r="A31" s="1089" t="s">
        <v>359</v>
      </c>
      <c r="B31" s="1084" t="s">
        <v>1009</v>
      </c>
      <c r="C31" s="1091"/>
      <c r="D31" s="1091"/>
      <c r="E31" s="1108">
        <v>8870</v>
      </c>
    </row>
    <row r="32" spans="1:5" ht="13.5" customHeight="1" x14ac:dyDescent="0.2">
      <c r="A32" s="1089" t="s">
        <v>360</v>
      </c>
      <c r="B32" s="1084" t="s">
        <v>1013</v>
      </c>
      <c r="C32" s="1091"/>
      <c r="D32" s="1091"/>
      <c r="E32" s="1108">
        <v>5640</v>
      </c>
    </row>
    <row r="33" spans="1:5" ht="13.5" customHeight="1" x14ac:dyDescent="0.2">
      <c r="A33" s="1089" t="s">
        <v>361</v>
      </c>
      <c r="B33" s="1084" t="s">
        <v>1015</v>
      </c>
      <c r="C33" s="1091"/>
      <c r="D33" s="1091"/>
      <c r="E33" s="1108">
        <v>217</v>
      </c>
    </row>
    <row r="34" spans="1:5" ht="13.5" customHeight="1" x14ac:dyDescent="0.2">
      <c r="A34" s="1089" t="s">
        <v>362</v>
      </c>
      <c r="B34" s="1110" t="s">
        <v>1017</v>
      </c>
      <c r="C34" s="1091"/>
      <c r="D34" s="1091"/>
      <c r="E34" s="1108">
        <v>1524</v>
      </c>
    </row>
    <row r="35" spans="1:5" ht="13.5" customHeight="1" x14ac:dyDescent="0.2">
      <c r="A35" s="1089" t="s">
        <v>363</v>
      </c>
      <c r="B35" s="1109" t="s">
        <v>1023</v>
      </c>
      <c r="C35" s="1091"/>
      <c r="D35" s="1091"/>
      <c r="E35" s="1108">
        <v>610</v>
      </c>
    </row>
    <row r="36" spans="1:5" ht="13.5" customHeight="1" x14ac:dyDescent="0.2">
      <c r="A36" s="1089" t="s">
        <v>364</v>
      </c>
      <c r="B36" s="1090" t="s">
        <v>1025</v>
      </c>
      <c r="C36" s="1091"/>
      <c r="D36" s="1091"/>
      <c r="E36" s="1092">
        <v>1067</v>
      </c>
    </row>
    <row r="37" spans="1:5" ht="13.5" customHeight="1" x14ac:dyDescent="0.2">
      <c r="A37" s="1089" t="s">
        <v>365</v>
      </c>
      <c r="B37" s="1090" t="s">
        <v>1027</v>
      </c>
      <c r="C37" s="1091"/>
      <c r="D37" s="1091"/>
      <c r="E37" s="1092">
        <v>3048</v>
      </c>
    </row>
    <row r="38" spans="1:5" ht="13.5" customHeight="1" x14ac:dyDescent="0.2">
      <c r="A38" s="1089" t="s">
        <v>366</v>
      </c>
      <c r="B38" s="1110" t="s">
        <v>1029</v>
      </c>
      <c r="C38" s="1091"/>
      <c r="D38" s="1091"/>
      <c r="E38" s="1111">
        <v>873</v>
      </c>
    </row>
    <row r="39" spans="1:5" ht="13.5" customHeight="1" x14ac:dyDescent="0.2">
      <c r="A39" s="1089" t="s">
        <v>374</v>
      </c>
      <c r="B39" s="1090" t="s">
        <v>1031</v>
      </c>
      <c r="C39" s="1091"/>
      <c r="D39" s="1091"/>
      <c r="E39" s="1108">
        <v>873</v>
      </c>
    </row>
    <row r="40" spans="1:5" ht="13.5" customHeight="1" x14ac:dyDescent="0.2">
      <c r="A40" s="1089" t="s">
        <v>375</v>
      </c>
      <c r="B40" s="1130" t="s">
        <v>1033</v>
      </c>
      <c r="C40" s="1091"/>
      <c r="D40" s="1091"/>
      <c r="E40" s="1112">
        <v>873</v>
      </c>
    </row>
    <row r="41" spans="1:5" ht="13.5" customHeight="1" x14ac:dyDescent="0.2">
      <c r="A41" s="1089" t="s">
        <v>376</v>
      </c>
      <c r="B41" s="1084" t="s">
        <v>1035</v>
      </c>
      <c r="C41" s="1091"/>
      <c r="D41" s="1091"/>
      <c r="E41" s="1108">
        <v>2400</v>
      </c>
    </row>
    <row r="42" spans="1:5" ht="13.5" customHeight="1" x14ac:dyDescent="0.2">
      <c r="A42" s="1089" t="s">
        <v>377</v>
      </c>
      <c r="B42" s="1113" t="s">
        <v>1036</v>
      </c>
      <c r="C42" s="1091"/>
      <c r="D42" s="1091"/>
      <c r="E42" s="1092">
        <v>26</v>
      </c>
    </row>
    <row r="43" spans="1:5" ht="13.5" customHeight="1" x14ac:dyDescent="0.2">
      <c r="A43" s="1089" t="s">
        <v>378</v>
      </c>
      <c r="B43" s="1090" t="s">
        <v>1038</v>
      </c>
      <c r="C43" s="1091"/>
      <c r="D43" s="1091"/>
      <c r="E43" s="1092">
        <v>1913</v>
      </c>
    </row>
    <row r="44" spans="1:5" ht="13.5" customHeight="1" x14ac:dyDescent="0.2">
      <c r="A44" s="1089" t="s">
        <v>379</v>
      </c>
      <c r="B44" s="1090" t="s">
        <v>1040</v>
      </c>
      <c r="C44" s="1091"/>
      <c r="D44" s="1091"/>
      <c r="E44" s="1092">
        <v>564</v>
      </c>
    </row>
    <row r="45" spans="1:5" ht="13.5" customHeight="1" x14ac:dyDescent="0.2">
      <c r="A45" s="1089" t="s">
        <v>380</v>
      </c>
      <c r="B45" s="1114" t="s">
        <v>1042</v>
      </c>
      <c r="C45" s="1091"/>
      <c r="D45" s="1091"/>
      <c r="E45" s="1108">
        <v>839</v>
      </c>
    </row>
    <row r="46" spans="1:5" ht="13.5" customHeight="1" x14ac:dyDescent="0.2">
      <c r="A46" s="1089" t="s">
        <v>381</v>
      </c>
      <c r="B46" s="1114" t="s">
        <v>1044</v>
      </c>
      <c r="C46" s="1091"/>
      <c r="D46" s="1091"/>
      <c r="E46" s="1108">
        <v>55</v>
      </c>
    </row>
    <row r="47" spans="1:5" ht="13.5" customHeight="1" x14ac:dyDescent="0.2">
      <c r="A47" s="1089" t="s">
        <v>382</v>
      </c>
      <c r="B47" s="1114" t="s">
        <v>1046</v>
      </c>
      <c r="C47" s="1091"/>
      <c r="D47" s="1091"/>
      <c r="E47" s="1108">
        <v>4304</v>
      </c>
    </row>
    <row r="48" spans="1:5" ht="13.5" customHeight="1" x14ac:dyDescent="0.2">
      <c r="A48" s="1089" t="s">
        <v>429</v>
      </c>
      <c r="B48" s="1090" t="s">
        <v>1047</v>
      </c>
      <c r="C48" s="1091"/>
      <c r="D48" s="1091"/>
      <c r="E48" s="1092">
        <v>2000</v>
      </c>
    </row>
    <row r="49" spans="1:5" ht="13.5" customHeight="1" x14ac:dyDescent="0.2">
      <c r="A49" s="1089" t="s">
        <v>430</v>
      </c>
      <c r="B49" s="1090" t="s">
        <v>1090</v>
      </c>
      <c r="C49" s="1091"/>
      <c r="D49" s="1091"/>
      <c r="E49" s="1092">
        <v>780</v>
      </c>
    </row>
    <row r="50" spans="1:5" ht="13.5" customHeight="1" x14ac:dyDescent="0.2">
      <c r="A50" s="1089" t="s">
        <v>431</v>
      </c>
      <c r="B50" s="1090" t="s">
        <v>1088</v>
      </c>
      <c r="C50" s="1091"/>
      <c r="D50" s="1091"/>
      <c r="E50" s="1092">
        <v>5340</v>
      </c>
    </row>
    <row r="51" spans="1:5" ht="13.5" customHeight="1" x14ac:dyDescent="0.2">
      <c r="A51" s="1089" t="s">
        <v>432</v>
      </c>
      <c r="B51" s="1090" t="s">
        <v>1089</v>
      </c>
      <c r="C51" s="1091"/>
      <c r="D51" s="1091"/>
      <c r="E51" s="1092">
        <v>7000</v>
      </c>
    </row>
    <row r="52" spans="1:5" ht="13.5" customHeight="1" x14ac:dyDescent="0.2">
      <c r="A52" s="1089"/>
      <c r="B52" s="1090"/>
      <c r="C52" s="1091"/>
      <c r="D52" s="1091"/>
      <c r="E52" s="1092"/>
    </row>
    <row r="53" spans="1:5" ht="13.5" customHeight="1" x14ac:dyDescent="0.2">
      <c r="A53" s="1101" t="s">
        <v>1068</v>
      </c>
      <c r="B53" s="1102" t="s">
        <v>1069</v>
      </c>
      <c r="C53" s="1115"/>
      <c r="D53" s="1091"/>
      <c r="E53" s="1092"/>
    </row>
    <row r="54" spans="1:5" ht="13.5" customHeight="1" x14ac:dyDescent="0.2">
      <c r="A54" s="1089" t="s">
        <v>307</v>
      </c>
      <c r="B54" s="1090" t="s">
        <v>1064</v>
      </c>
      <c r="C54" s="1091"/>
      <c r="D54" s="1091"/>
      <c r="E54" s="1092">
        <v>254</v>
      </c>
    </row>
    <row r="55" spans="1:5" ht="13.5" customHeight="1" x14ac:dyDescent="0.2">
      <c r="A55" s="1089" t="s">
        <v>315</v>
      </c>
      <c r="B55" s="1090" t="s">
        <v>1065</v>
      </c>
      <c r="C55" s="1091"/>
      <c r="D55" s="1091"/>
      <c r="E55" s="1092">
        <v>2000</v>
      </c>
    </row>
    <row r="56" spans="1:5" ht="13.5" customHeight="1" x14ac:dyDescent="0.2">
      <c r="A56" s="1089" t="s">
        <v>316</v>
      </c>
      <c r="B56" s="1090" t="s">
        <v>1070</v>
      </c>
      <c r="C56" s="1091"/>
      <c r="D56" s="1091"/>
      <c r="E56" s="1092">
        <v>2540</v>
      </c>
    </row>
    <row r="57" spans="1:5" ht="13.5" customHeight="1" x14ac:dyDescent="0.2">
      <c r="A57" s="1089" t="s">
        <v>317</v>
      </c>
      <c r="B57" s="1090" t="s">
        <v>1071</v>
      </c>
      <c r="C57" s="1091"/>
      <c r="D57" s="1091"/>
      <c r="E57" s="1092">
        <v>1500</v>
      </c>
    </row>
    <row r="58" spans="1:5" ht="13.5" customHeight="1" x14ac:dyDescent="0.2">
      <c r="A58" s="1089" t="s">
        <v>318</v>
      </c>
      <c r="B58" s="1090" t="s">
        <v>1072</v>
      </c>
      <c r="C58" s="1091"/>
      <c r="D58" s="1091"/>
      <c r="E58" s="1092">
        <v>1500</v>
      </c>
    </row>
    <row r="59" spans="1:5" ht="13.5" customHeight="1" x14ac:dyDescent="0.2">
      <c r="A59" s="1089" t="s">
        <v>319</v>
      </c>
      <c r="B59" s="1090" t="s">
        <v>1073</v>
      </c>
      <c r="C59" s="1091"/>
      <c r="D59" s="1091"/>
      <c r="E59" s="1092">
        <v>500</v>
      </c>
    </row>
    <row r="60" spans="1:5" ht="13.5" customHeight="1" x14ac:dyDescent="0.2">
      <c r="A60" s="1089" t="s">
        <v>320</v>
      </c>
      <c r="B60" s="1090" t="s">
        <v>1074</v>
      </c>
      <c r="C60" s="1091"/>
      <c r="D60" s="1091"/>
      <c r="E60" s="1092">
        <v>2000</v>
      </c>
    </row>
    <row r="61" spans="1:5" ht="13.5" customHeight="1" x14ac:dyDescent="0.2">
      <c r="A61" s="1089" t="s">
        <v>321</v>
      </c>
      <c r="B61" s="1090" t="s">
        <v>1075</v>
      </c>
      <c r="C61" s="1091"/>
      <c r="D61" s="1091"/>
      <c r="E61" s="1092">
        <v>6000</v>
      </c>
    </row>
    <row r="62" spans="1:5" ht="13.5" customHeight="1" x14ac:dyDescent="0.2">
      <c r="A62" s="1089" t="s">
        <v>322</v>
      </c>
      <c r="B62" s="1090" t="s">
        <v>1076</v>
      </c>
      <c r="C62" s="1091"/>
      <c r="D62" s="1091"/>
      <c r="E62" s="1092">
        <v>1000</v>
      </c>
    </row>
    <row r="63" spans="1:5" ht="13.5" customHeight="1" x14ac:dyDescent="0.2">
      <c r="A63" s="1089" t="s">
        <v>351</v>
      </c>
      <c r="B63" s="1090" t="s">
        <v>1077</v>
      </c>
      <c r="C63" s="1091"/>
      <c r="D63" s="1091"/>
      <c r="E63" s="1092">
        <v>50000</v>
      </c>
    </row>
    <row r="64" spans="1:5" ht="13.5" customHeight="1" x14ac:dyDescent="0.2">
      <c r="A64" s="1089" t="s">
        <v>352</v>
      </c>
      <c r="B64" s="1090" t="s">
        <v>1078</v>
      </c>
      <c r="C64" s="1091"/>
      <c r="D64" s="1091"/>
      <c r="E64" s="1092">
        <v>300</v>
      </c>
    </row>
    <row r="65" spans="1:5" ht="13.5" customHeight="1" x14ac:dyDescent="0.2">
      <c r="A65" s="1089" t="s">
        <v>353</v>
      </c>
      <c r="B65" s="1090" t="s">
        <v>1079</v>
      </c>
      <c r="C65" s="1091"/>
      <c r="D65" s="1091"/>
      <c r="E65" s="1092">
        <v>13305</v>
      </c>
    </row>
    <row r="66" spans="1:5" ht="13.5" customHeight="1" x14ac:dyDescent="0.2">
      <c r="A66" s="1196" t="s">
        <v>354</v>
      </c>
      <c r="B66" s="1114" t="s">
        <v>1080</v>
      </c>
      <c r="C66" s="1197"/>
      <c r="D66" s="1197"/>
      <c r="E66" s="1108">
        <v>1583</v>
      </c>
    </row>
    <row r="67" spans="1:5" ht="13.5" customHeight="1" thickBot="1" x14ac:dyDescent="0.25">
      <c r="A67" s="1196" t="s">
        <v>355</v>
      </c>
      <c r="B67" s="1114" t="s">
        <v>1165</v>
      </c>
      <c r="C67" s="1197"/>
      <c r="D67" s="1197"/>
      <c r="E67" s="1108">
        <v>3500</v>
      </c>
    </row>
    <row r="68" spans="1:5" ht="13.5" customHeight="1" thickBot="1" x14ac:dyDescent="0.25">
      <c r="A68" s="1097"/>
      <c r="B68" s="1098" t="s">
        <v>402</v>
      </c>
      <c r="C68" s="1099"/>
      <c r="D68" s="1099"/>
      <c r="E68" s="1100">
        <f>SUM(E14:E67)</f>
        <v>141851</v>
      </c>
    </row>
    <row r="69" spans="1:5" ht="13.5" customHeight="1" x14ac:dyDescent="0.2">
      <c r="C69" s="1085"/>
      <c r="D69" s="1085"/>
      <c r="E69" s="1085"/>
    </row>
    <row r="70" spans="1:5" ht="13.5" customHeight="1" x14ac:dyDescent="0.2">
      <c r="A70" s="1116" t="s">
        <v>1081</v>
      </c>
      <c r="B70" s="1117" t="s">
        <v>1082</v>
      </c>
      <c r="C70" s="1121"/>
      <c r="D70" s="1121"/>
      <c r="E70" s="1119" t="s">
        <v>952</v>
      </c>
    </row>
    <row r="71" spans="1:5" ht="13.5" customHeight="1" x14ac:dyDescent="0.2">
      <c r="A71" s="1089" t="s">
        <v>307</v>
      </c>
      <c r="B71" s="1086" t="s">
        <v>635</v>
      </c>
      <c r="C71" s="1091"/>
      <c r="D71" s="1091"/>
      <c r="E71" s="1092">
        <v>7620</v>
      </c>
    </row>
    <row r="72" spans="1:5" ht="13.5" customHeight="1" x14ac:dyDescent="0.2">
      <c r="A72" s="1089" t="s">
        <v>315</v>
      </c>
      <c r="B72" s="1120" t="s">
        <v>128</v>
      </c>
      <c r="C72" s="1091"/>
      <c r="D72" s="1091"/>
      <c r="E72" s="1092">
        <v>1270</v>
      </c>
    </row>
    <row r="73" spans="1:5" ht="13.5" customHeight="1" thickBot="1" x14ac:dyDescent="0.25">
      <c r="A73" s="1089" t="s">
        <v>316</v>
      </c>
      <c r="B73" s="1087" t="s">
        <v>736</v>
      </c>
      <c r="C73" s="1091"/>
      <c r="D73" s="1091"/>
      <c r="E73" s="1092">
        <v>5702</v>
      </c>
    </row>
    <row r="74" spans="1:5" ht="13.5" customHeight="1" thickBot="1" x14ac:dyDescent="0.25">
      <c r="A74" s="1097"/>
      <c r="B74" s="1098" t="s">
        <v>402</v>
      </c>
      <c r="C74" s="1099"/>
      <c r="D74" s="1099"/>
      <c r="E74" s="1100">
        <f>SUM(E71:E73)</f>
        <v>14592</v>
      </c>
    </row>
    <row r="75" spans="1:5" ht="13.5" customHeight="1" thickBot="1" x14ac:dyDescent="0.25">
      <c r="C75" s="1085"/>
      <c r="D75" s="1085"/>
      <c r="E75" s="1085"/>
    </row>
    <row r="76" spans="1:5" ht="13.5" customHeight="1" thickBot="1" x14ac:dyDescent="0.25">
      <c r="A76" s="1122" t="s">
        <v>327</v>
      </c>
      <c r="B76" s="1123" t="s">
        <v>869</v>
      </c>
      <c r="C76" s="1124"/>
      <c r="D76" s="1124"/>
      <c r="E76" s="1125">
        <v>123322</v>
      </c>
    </row>
    <row r="77" spans="1:5" ht="13.5" customHeight="1" thickBot="1" x14ac:dyDescent="0.25">
      <c r="C77" s="1085"/>
      <c r="D77" s="1085"/>
      <c r="E77" s="1085"/>
    </row>
    <row r="78" spans="1:5" s="1074" customFormat="1" ht="13.5" customHeight="1" thickBot="1" x14ac:dyDescent="0.25">
      <c r="A78" s="1126"/>
      <c r="B78" s="1127" t="s">
        <v>1085</v>
      </c>
      <c r="C78" s="1128"/>
      <c r="D78" s="1128"/>
      <c r="E78" s="1129">
        <f>E76+E74+E68+E10</f>
        <v>288323</v>
      </c>
    </row>
    <row r="79" spans="1:5" x14ac:dyDescent="0.2">
      <c r="C79" s="1085"/>
      <c r="D79" s="1085"/>
      <c r="E79" s="1085"/>
    </row>
    <row r="80" spans="1:5" x14ac:dyDescent="0.2">
      <c r="C80" s="1085"/>
      <c r="D80" s="1085"/>
      <c r="E80" s="1085"/>
    </row>
    <row r="81" spans="3:5" x14ac:dyDescent="0.2">
      <c r="C81" s="1085"/>
      <c r="D81" s="1085"/>
      <c r="E81" s="1085"/>
    </row>
    <row r="82" spans="3:5" x14ac:dyDescent="0.2">
      <c r="C82" s="1085"/>
      <c r="D82" s="1085"/>
      <c r="E82" s="1085"/>
    </row>
    <row r="83" spans="3:5" x14ac:dyDescent="0.2">
      <c r="C83" s="1085"/>
      <c r="D83" s="1085"/>
      <c r="E83" s="1085"/>
    </row>
    <row r="84" spans="3:5" x14ac:dyDescent="0.2">
      <c r="C84" s="1085"/>
      <c r="D84" s="1085"/>
      <c r="E84" s="1085"/>
    </row>
    <row r="85" spans="3:5" x14ac:dyDescent="0.2">
      <c r="C85" s="1085"/>
      <c r="D85" s="1085"/>
      <c r="E85" s="1085"/>
    </row>
    <row r="86" spans="3:5" x14ac:dyDescent="0.2">
      <c r="C86" s="1085"/>
      <c r="D86" s="1085"/>
      <c r="E86" s="1085"/>
    </row>
    <row r="87" spans="3:5" x14ac:dyDescent="0.2">
      <c r="C87" s="1085"/>
      <c r="D87" s="1085"/>
      <c r="E87" s="1085"/>
    </row>
    <row r="88" spans="3:5" x14ac:dyDescent="0.2">
      <c r="C88" s="1085"/>
      <c r="D88" s="1085"/>
      <c r="E88" s="1085"/>
    </row>
    <row r="89" spans="3:5" x14ac:dyDescent="0.2">
      <c r="C89" s="1085"/>
      <c r="D89" s="1085"/>
      <c r="E89" s="1085"/>
    </row>
    <row r="90" spans="3:5" x14ac:dyDescent="0.2">
      <c r="C90" s="1085"/>
      <c r="D90" s="1085"/>
      <c r="E90" s="1085"/>
    </row>
    <row r="91" spans="3:5" x14ac:dyDescent="0.2">
      <c r="C91" s="1085"/>
      <c r="D91" s="1085"/>
      <c r="E91" s="1085"/>
    </row>
    <row r="92" spans="3:5" x14ac:dyDescent="0.2">
      <c r="C92" s="1085"/>
      <c r="D92" s="1085"/>
      <c r="E92" s="1085"/>
    </row>
    <row r="93" spans="3:5" x14ac:dyDescent="0.2">
      <c r="C93" s="1085"/>
      <c r="D93" s="1085"/>
      <c r="E93" s="1085"/>
    </row>
    <row r="94" spans="3:5" x14ac:dyDescent="0.2">
      <c r="C94" s="1085"/>
      <c r="D94" s="1085"/>
      <c r="E94" s="1085"/>
    </row>
    <row r="95" spans="3:5" x14ac:dyDescent="0.2">
      <c r="C95" s="1085"/>
      <c r="D95" s="1085"/>
      <c r="E95" s="1085"/>
    </row>
    <row r="96" spans="3:5" x14ac:dyDescent="0.2">
      <c r="C96" s="1085"/>
      <c r="D96" s="1085"/>
      <c r="E96" s="1085"/>
    </row>
    <row r="97" spans="3:5" x14ac:dyDescent="0.2">
      <c r="C97" s="1085"/>
      <c r="D97" s="1085"/>
      <c r="E97" s="1085"/>
    </row>
    <row r="98" spans="3:5" x14ac:dyDescent="0.2">
      <c r="C98" s="1085"/>
      <c r="D98" s="1085"/>
      <c r="E98" s="1085"/>
    </row>
    <row r="99" spans="3:5" x14ac:dyDescent="0.2">
      <c r="C99" s="1085"/>
      <c r="D99" s="1085"/>
      <c r="E99" s="1085"/>
    </row>
    <row r="100" spans="3:5" x14ac:dyDescent="0.2">
      <c r="C100" s="1085"/>
      <c r="D100" s="1085"/>
      <c r="E100" s="1085"/>
    </row>
    <row r="101" spans="3:5" x14ac:dyDescent="0.2">
      <c r="C101" s="1085"/>
      <c r="D101" s="1085"/>
      <c r="E101" s="1085"/>
    </row>
    <row r="102" spans="3:5" x14ac:dyDescent="0.2">
      <c r="C102" s="1085"/>
      <c r="D102" s="1085"/>
      <c r="E102" s="1085"/>
    </row>
    <row r="103" spans="3:5" x14ac:dyDescent="0.2">
      <c r="C103" s="1085"/>
      <c r="D103" s="1085"/>
      <c r="E103" s="1085"/>
    </row>
    <row r="104" spans="3:5" x14ac:dyDescent="0.2">
      <c r="C104" s="1085"/>
      <c r="D104" s="1085"/>
      <c r="E104" s="1085"/>
    </row>
    <row r="105" spans="3:5" x14ac:dyDescent="0.2">
      <c r="C105" s="1085"/>
      <c r="D105" s="1085"/>
      <c r="E105" s="1085"/>
    </row>
    <row r="106" spans="3:5" x14ac:dyDescent="0.2">
      <c r="C106" s="1085"/>
      <c r="D106" s="1085"/>
      <c r="E106" s="1085"/>
    </row>
    <row r="107" spans="3:5" x14ac:dyDescent="0.2">
      <c r="C107" s="1085"/>
      <c r="D107" s="1085"/>
      <c r="E107" s="1085"/>
    </row>
    <row r="108" spans="3:5" x14ac:dyDescent="0.2">
      <c r="C108" s="1085"/>
      <c r="D108" s="1085"/>
      <c r="E108" s="1085"/>
    </row>
    <row r="109" spans="3:5" x14ac:dyDescent="0.2">
      <c r="C109" s="1085"/>
      <c r="D109" s="1085"/>
      <c r="E109" s="1085"/>
    </row>
    <row r="110" spans="3:5" x14ac:dyDescent="0.2">
      <c r="C110" s="1085"/>
      <c r="D110" s="1085"/>
      <c r="E110" s="1085"/>
    </row>
    <row r="111" spans="3:5" x14ac:dyDescent="0.2">
      <c r="C111" s="1085"/>
      <c r="D111" s="1085"/>
      <c r="E111" s="1085"/>
    </row>
    <row r="112" spans="3:5" x14ac:dyDescent="0.2">
      <c r="C112" s="1085"/>
      <c r="D112" s="1085"/>
      <c r="E112" s="1085"/>
    </row>
    <row r="113" spans="3:5" x14ac:dyDescent="0.2">
      <c r="C113" s="1085"/>
      <c r="D113" s="1085"/>
      <c r="E113" s="1085"/>
    </row>
    <row r="114" spans="3:5" x14ac:dyDescent="0.2">
      <c r="C114" s="1085"/>
      <c r="D114" s="1085"/>
      <c r="E114" s="1085"/>
    </row>
    <row r="115" spans="3:5" x14ac:dyDescent="0.2">
      <c r="C115" s="1085"/>
      <c r="D115" s="1085"/>
      <c r="E115" s="1085"/>
    </row>
    <row r="116" spans="3:5" x14ac:dyDescent="0.2">
      <c r="C116" s="1085"/>
      <c r="D116" s="1085"/>
      <c r="E116" s="1085"/>
    </row>
    <row r="117" spans="3:5" x14ac:dyDescent="0.2">
      <c r="C117" s="1085"/>
      <c r="D117" s="1085"/>
      <c r="E117" s="1085"/>
    </row>
    <row r="118" spans="3:5" x14ac:dyDescent="0.2">
      <c r="C118" s="1085"/>
      <c r="D118" s="1085"/>
      <c r="E118" s="1085"/>
    </row>
    <row r="119" spans="3:5" x14ac:dyDescent="0.2">
      <c r="C119" s="1085"/>
      <c r="D119" s="1085"/>
      <c r="E119" s="1085"/>
    </row>
    <row r="120" spans="3:5" x14ac:dyDescent="0.2">
      <c r="C120" s="1085"/>
      <c r="D120" s="1085"/>
      <c r="E120" s="1085"/>
    </row>
    <row r="121" spans="3:5" x14ac:dyDescent="0.2">
      <c r="C121" s="1085"/>
      <c r="D121" s="1085"/>
      <c r="E121" s="1085"/>
    </row>
    <row r="122" spans="3:5" x14ac:dyDescent="0.2">
      <c r="C122" s="1085"/>
      <c r="D122" s="1085"/>
      <c r="E122" s="1085"/>
    </row>
    <row r="123" spans="3:5" x14ac:dyDescent="0.2">
      <c r="C123" s="1085"/>
      <c r="D123" s="1085"/>
      <c r="E123" s="1085"/>
    </row>
    <row r="124" spans="3:5" x14ac:dyDescent="0.2">
      <c r="C124" s="1085"/>
      <c r="D124" s="1085"/>
      <c r="E124" s="1085"/>
    </row>
    <row r="125" spans="3:5" x14ac:dyDescent="0.2">
      <c r="C125" s="1085"/>
      <c r="D125" s="1085"/>
      <c r="E125" s="1085"/>
    </row>
    <row r="126" spans="3:5" x14ac:dyDescent="0.2">
      <c r="C126" s="1085"/>
      <c r="D126" s="1085"/>
      <c r="E126" s="1085"/>
    </row>
    <row r="127" spans="3:5" x14ac:dyDescent="0.2">
      <c r="C127" s="1085"/>
      <c r="D127" s="1085"/>
      <c r="E127" s="1085"/>
    </row>
    <row r="128" spans="3:5" x14ac:dyDescent="0.2">
      <c r="C128" s="1085"/>
      <c r="D128" s="1085"/>
      <c r="E128" s="1085"/>
    </row>
    <row r="129" spans="3:5" x14ac:dyDescent="0.2">
      <c r="C129" s="1085"/>
      <c r="D129" s="1085"/>
      <c r="E129" s="1085"/>
    </row>
    <row r="130" spans="3:5" x14ac:dyDescent="0.2">
      <c r="C130" s="1085"/>
      <c r="D130" s="1085"/>
      <c r="E130" s="1085"/>
    </row>
    <row r="131" spans="3:5" x14ac:dyDescent="0.2">
      <c r="C131" s="1085"/>
      <c r="D131" s="1085"/>
      <c r="E131" s="1085"/>
    </row>
    <row r="132" spans="3:5" x14ac:dyDescent="0.2">
      <c r="C132" s="1085"/>
      <c r="D132" s="1085"/>
      <c r="E132" s="1085"/>
    </row>
    <row r="133" spans="3:5" x14ac:dyDescent="0.2">
      <c r="C133" s="1085"/>
      <c r="D133" s="1085"/>
      <c r="E133" s="1085"/>
    </row>
    <row r="134" spans="3:5" x14ac:dyDescent="0.2">
      <c r="C134" s="1085"/>
      <c r="D134" s="1085"/>
      <c r="E134" s="1085"/>
    </row>
    <row r="135" spans="3:5" x14ac:dyDescent="0.2">
      <c r="C135" s="1085"/>
      <c r="D135" s="1085"/>
      <c r="E135" s="1085"/>
    </row>
    <row r="136" spans="3:5" x14ac:dyDescent="0.2">
      <c r="C136" s="1085"/>
      <c r="D136" s="1085"/>
      <c r="E136" s="1085"/>
    </row>
    <row r="137" spans="3:5" x14ac:dyDescent="0.2">
      <c r="C137" s="1085"/>
      <c r="D137" s="1085"/>
      <c r="E137" s="1085"/>
    </row>
    <row r="138" spans="3:5" x14ac:dyDescent="0.2">
      <c r="C138" s="1085"/>
      <c r="D138" s="1085"/>
      <c r="E138" s="1085"/>
    </row>
    <row r="139" spans="3:5" x14ac:dyDescent="0.2">
      <c r="C139" s="1085"/>
      <c r="D139" s="1085"/>
      <c r="E139" s="1085"/>
    </row>
    <row r="140" spans="3:5" x14ac:dyDescent="0.2">
      <c r="C140" s="1085"/>
      <c r="D140" s="1085"/>
      <c r="E140" s="1085"/>
    </row>
    <row r="141" spans="3:5" x14ac:dyDescent="0.2">
      <c r="C141" s="1085"/>
      <c r="D141" s="1085"/>
      <c r="E141" s="1085"/>
    </row>
    <row r="142" spans="3:5" x14ac:dyDescent="0.2">
      <c r="C142" s="1085"/>
      <c r="D142" s="1085"/>
      <c r="E142" s="1085"/>
    </row>
    <row r="143" spans="3:5" x14ac:dyDescent="0.2">
      <c r="C143" s="1085"/>
      <c r="D143" s="1085"/>
      <c r="E143" s="1085"/>
    </row>
    <row r="144" spans="3:5" x14ac:dyDescent="0.2">
      <c r="C144" s="1085"/>
      <c r="D144" s="1085"/>
      <c r="E144" s="1085"/>
    </row>
    <row r="145" spans="3:5" x14ac:dyDescent="0.2">
      <c r="C145" s="1085"/>
      <c r="D145" s="1085"/>
      <c r="E145" s="1085"/>
    </row>
    <row r="146" spans="3:5" x14ac:dyDescent="0.2">
      <c r="C146" s="1085"/>
      <c r="D146" s="1085"/>
      <c r="E146" s="1085"/>
    </row>
    <row r="147" spans="3:5" x14ac:dyDescent="0.2">
      <c r="C147" s="1085"/>
      <c r="D147" s="1085"/>
      <c r="E147" s="1085"/>
    </row>
    <row r="148" spans="3:5" x14ac:dyDescent="0.2">
      <c r="C148" s="1085"/>
      <c r="D148" s="1085"/>
      <c r="E148" s="1085"/>
    </row>
    <row r="149" spans="3:5" x14ac:dyDescent="0.2">
      <c r="C149" s="1085"/>
      <c r="D149" s="1085"/>
      <c r="E149" s="1085"/>
    </row>
    <row r="150" spans="3:5" x14ac:dyDescent="0.2">
      <c r="C150" s="1085"/>
      <c r="D150" s="1085"/>
      <c r="E150" s="1085"/>
    </row>
    <row r="151" spans="3:5" x14ac:dyDescent="0.2">
      <c r="C151" s="1085"/>
      <c r="D151" s="1085"/>
      <c r="E151" s="1085"/>
    </row>
    <row r="152" spans="3:5" x14ac:dyDescent="0.2">
      <c r="C152" s="1085"/>
      <c r="D152" s="1085"/>
      <c r="E152" s="1085"/>
    </row>
    <row r="153" spans="3:5" x14ac:dyDescent="0.2">
      <c r="C153" s="1085"/>
      <c r="D153" s="1085"/>
      <c r="E153" s="1085"/>
    </row>
    <row r="154" spans="3:5" x14ac:dyDescent="0.2">
      <c r="C154" s="1085"/>
      <c r="D154" s="1085"/>
      <c r="E154" s="1085"/>
    </row>
    <row r="155" spans="3:5" x14ac:dyDescent="0.2">
      <c r="C155" s="1085"/>
      <c r="D155" s="1085"/>
      <c r="E155" s="1085"/>
    </row>
    <row r="156" spans="3:5" x14ac:dyDescent="0.2">
      <c r="C156" s="1085"/>
      <c r="D156" s="1085"/>
      <c r="E156" s="1085"/>
    </row>
    <row r="157" spans="3:5" x14ac:dyDescent="0.2">
      <c r="C157" s="1085"/>
      <c r="D157" s="1085"/>
      <c r="E157" s="1085"/>
    </row>
    <row r="158" spans="3:5" x14ac:dyDescent="0.2">
      <c r="C158" s="1085"/>
      <c r="D158" s="1085"/>
      <c r="E158" s="1085"/>
    </row>
    <row r="159" spans="3:5" x14ac:dyDescent="0.2">
      <c r="C159" s="1085"/>
      <c r="D159" s="1085"/>
      <c r="E159" s="1085"/>
    </row>
    <row r="160" spans="3:5" x14ac:dyDescent="0.2">
      <c r="C160" s="1085"/>
      <c r="D160" s="1085"/>
      <c r="E160" s="1085"/>
    </row>
    <row r="161" spans="3:5" x14ac:dyDescent="0.2">
      <c r="C161" s="1085"/>
      <c r="D161" s="1085"/>
      <c r="E161" s="1085"/>
    </row>
    <row r="162" spans="3:5" x14ac:dyDescent="0.2">
      <c r="C162" s="1085"/>
      <c r="D162" s="1085"/>
      <c r="E162" s="1085"/>
    </row>
    <row r="163" spans="3:5" x14ac:dyDescent="0.2">
      <c r="C163" s="1085"/>
      <c r="D163" s="1085"/>
      <c r="E163" s="1085"/>
    </row>
    <row r="164" spans="3:5" x14ac:dyDescent="0.2">
      <c r="C164" s="1085"/>
      <c r="D164" s="1085"/>
      <c r="E164" s="1085"/>
    </row>
    <row r="165" spans="3:5" x14ac:dyDescent="0.2">
      <c r="C165" s="1085"/>
      <c r="D165" s="1085"/>
      <c r="E165" s="1085"/>
    </row>
    <row r="166" spans="3:5" x14ac:dyDescent="0.2">
      <c r="C166" s="1085"/>
      <c r="D166" s="1085"/>
      <c r="E166" s="1085"/>
    </row>
    <row r="167" spans="3:5" x14ac:dyDescent="0.2">
      <c r="C167" s="1085"/>
      <c r="D167" s="1085"/>
      <c r="E167" s="1085"/>
    </row>
    <row r="168" spans="3:5" x14ac:dyDescent="0.2">
      <c r="C168" s="1085"/>
      <c r="D168" s="1085"/>
      <c r="E168" s="1085"/>
    </row>
    <row r="169" spans="3:5" x14ac:dyDescent="0.2">
      <c r="C169" s="1085"/>
      <c r="D169" s="1085"/>
      <c r="E169" s="1085"/>
    </row>
    <row r="170" spans="3:5" x14ac:dyDescent="0.2">
      <c r="C170" s="1085"/>
      <c r="D170" s="1085"/>
      <c r="E170" s="1085"/>
    </row>
    <row r="171" spans="3:5" x14ac:dyDescent="0.2">
      <c r="C171" s="1085"/>
      <c r="D171" s="1085"/>
      <c r="E171" s="1085"/>
    </row>
    <row r="172" spans="3:5" x14ac:dyDescent="0.2">
      <c r="C172" s="1085"/>
      <c r="D172" s="1085"/>
      <c r="E172" s="1085"/>
    </row>
    <row r="173" spans="3:5" x14ac:dyDescent="0.2">
      <c r="C173" s="1085"/>
      <c r="D173" s="1085"/>
      <c r="E173" s="1085"/>
    </row>
    <row r="174" spans="3:5" x14ac:dyDescent="0.2">
      <c r="C174" s="1085"/>
      <c r="D174" s="1085"/>
      <c r="E174" s="1085"/>
    </row>
    <row r="175" spans="3:5" x14ac:dyDescent="0.2">
      <c r="C175" s="1085"/>
      <c r="D175" s="1085"/>
      <c r="E175" s="1085"/>
    </row>
    <row r="176" spans="3:5" x14ac:dyDescent="0.2">
      <c r="C176" s="1085"/>
      <c r="D176" s="1085"/>
      <c r="E176" s="1085"/>
    </row>
    <row r="177" spans="3:5" x14ac:dyDescent="0.2">
      <c r="C177" s="1085"/>
      <c r="D177" s="1085"/>
      <c r="E177" s="1085"/>
    </row>
    <row r="178" spans="3:5" x14ac:dyDescent="0.2">
      <c r="C178" s="1085"/>
      <c r="D178" s="1085"/>
      <c r="E178" s="1085"/>
    </row>
    <row r="179" spans="3:5" x14ac:dyDescent="0.2">
      <c r="C179" s="1085"/>
      <c r="D179" s="1085"/>
      <c r="E179" s="1085"/>
    </row>
    <row r="180" spans="3:5" x14ac:dyDescent="0.2">
      <c r="C180" s="1085"/>
      <c r="D180" s="1085"/>
      <c r="E180" s="1085"/>
    </row>
    <row r="181" spans="3:5" x14ac:dyDescent="0.2">
      <c r="C181" s="1085"/>
      <c r="D181" s="1085"/>
      <c r="E181" s="1085"/>
    </row>
    <row r="182" spans="3:5" x14ac:dyDescent="0.2">
      <c r="C182" s="1085"/>
      <c r="D182" s="1085"/>
      <c r="E182" s="1085"/>
    </row>
    <row r="183" spans="3:5" x14ac:dyDescent="0.2">
      <c r="C183" s="1085"/>
      <c r="D183" s="1085"/>
      <c r="E183" s="1085"/>
    </row>
    <row r="184" spans="3:5" x14ac:dyDescent="0.2">
      <c r="C184" s="1085"/>
      <c r="D184" s="1085"/>
      <c r="E184" s="1085"/>
    </row>
    <row r="185" spans="3:5" x14ac:dyDescent="0.2">
      <c r="C185" s="1085"/>
      <c r="D185" s="1085"/>
      <c r="E185" s="1085"/>
    </row>
    <row r="186" spans="3:5" x14ac:dyDescent="0.2">
      <c r="C186" s="1085"/>
      <c r="D186" s="1085"/>
      <c r="E186" s="1085"/>
    </row>
    <row r="187" spans="3:5" x14ac:dyDescent="0.2">
      <c r="C187" s="1085"/>
      <c r="D187" s="1085"/>
      <c r="E187" s="1085"/>
    </row>
    <row r="188" spans="3:5" x14ac:dyDescent="0.2">
      <c r="C188" s="1085"/>
      <c r="D188" s="1085"/>
      <c r="E188" s="1085"/>
    </row>
    <row r="189" spans="3:5" x14ac:dyDescent="0.2">
      <c r="C189" s="1085"/>
      <c r="D189" s="1085"/>
      <c r="E189" s="1085"/>
    </row>
    <row r="190" spans="3:5" x14ac:dyDescent="0.2">
      <c r="C190" s="1085"/>
      <c r="D190" s="1085"/>
      <c r="E190" s="1085"/>
    </row>
    <row r="191" spans="3:5" x14ac:dyDescent="0.2">
      <c r="C191" s="1085"/>
      <c r="D191" s="1085"/>
      <c r="E191" s="1085"/>
    </row>
    <row r="192" spans="3:5" x14ac:dyDescent="0.2">
      <c r="C192" s="1085"/>
      <c r="D192" s="1085"/>
      <c r="E192" s="1085"/>
    </row>
    <row r="193" spans="3:5" x14ac:dyDescent="0.2">
      <c r="C193" s="1085"/>
      <c r="D193" s="1085"/>
      <c r="E193" s="1085"/>
    </row>
    <row r="194" spans="3:5" x14ac:dyDescent="0.2">
      <c r="C194" s="1085"/>
      <c r="D194" s="1085"/>
      <c r="E194" s="1085"/>
    </row>
    <row r="195" spans="3:5" x14ac:dyDescent="0.2">
      <c r="C195" s="1085"/>
      <c r="D195" s="1085"/>
      <c r="E195" s="1085"/>
    </row>
    <row r="196" spans="3:5" x14ac:dyDescent="0.2">
      <c r="C196" s="1085"/>
      <c r="D196" s="1085"/>
      <c r="E196" s="1085"/>
    </row>
    <row r="197" spans="3:5" x14ac:dyDescent="0.2">
      <c r="C197" s="1085"/>
      <c r="D197" s="1085"/>
      <c r="E197" s="1085"/>
    </row>
    <row r="198" spans="3:5" x14ac:dyDescent="0.2">
      <c r="C198" s="1085"/>
      <c r="D198" s="1085"/>
      <c r="E198" s="1085"/>
    </row>
    <row r="199" spans="3:5" x14ac:dyDescent="0.2">
      <c r="C199" s="1085"/>
      <c r="D199" s="1085"/>
      <c r="E199" s="1085"/>
    </row>
    <row r="200" spans="3:5" x14ac:dyDescent="0.2">
      <c r="C200" s="1085"/>
      <c r="D200" s="1085"/>
      <c r="E200" s="1085"/>
    </row>
    <row r="201" spans="3:5" x14ac:dyDescent="0.2">
      <c r="C201" s="1085"/>
      <c r="D201" s="1085"/>
      <c r="E201" s="1085"/>
    </row>
    <row r="202" spans="3:5" x14ac:dyDescent="0.2">
      <c r="C202" s="1085"/>
      <c r="D202" s="1085"/>
      <c r="E202" s="1085"/>
    </row>
    <row r="203" spans="3:5" x14ac:dyDescent="0.2">
      <c r="C203" s="1085"/>
      <c r="D203" s="1085"/>
      <c r="E203" s="1085"/>
    </row>
    <row r="204" spans="3:5" x14ac:dyDescent="0.2">
      <c r="C204" s="1085"/>
      <c r="D204" s="1085"/>
      <c r="E204" s="1085"/>
    </row>
    <row r="205" spans="3:5" x14ac:dyDescent="0.2">
      <c r="C205" s="1085"/>
      <c r="D205" s="1085"/>
      <c r="E205" s="1085"/>
    </row>
    <row r="206" spans="3:5" x14ac:dyDescent="0.2">
      <c r="C206" s="1085"/>
      <c r="D206" s="1085"/>
      <c r="E206" s="1085"/>
    </row>
    <row r="207" spans="3:5" x14ac:dyDescent="0.2">
      <c r="C207" s="1085"/>
      <c r="D207" s="1085"/>
      <c r="E207" s="1085"/>
    </row>
    <row r="208" spans="3:5" x14ac:dyDescent="0.2">
      <c r="C208" s="1085"/>
      <c r="D208" s="1085"/>
      <c r="E208" s="1085"/>
    </row>
    <row r="209" spans="3:5" x14ac:dyDescent="0.2">
      <c r="C209" s="1085"/>
      <c r="D209" s="1085"/>
      <c r="E209" s="1085"/>
    </row>
    <row r="210" spans="3:5" x14ac:dyDescent="0.2">
      <c r="C210" s="1085"/>
      <c r="D210" s="1085"/>
      <c r="E210" s="1085"/>
    </row>
    <row r="211" spans="3:5" x14ac:dyDescent="0.2">
      <c r="C211" s="1085"/>
      <c r="D211" s="1085"/>
      <c r="E211" s="1085"/>
    </row>
    <row r="212" spans="3:5" x14ac:dyDescent="0.2">
      <c r="C212" s="1085"/>
      <c r="D212" s="1085"/>
      <c r="E212" s="1085"/>
    </row>
    <row r="213" spans="3:5" x14ac:dyDescent="0.2">
      <c r="C213" s="1085"/>
      <c r="D213" s="1085"/>
      <c r="E213" s="1085"/>
    </row>
    <row r="214" spans="3:5" x14ac:dyDescent="0.2">
      <c r="C214" s="1085"/>
      <c r="D214" s="1085"/>
      <c r="E214" s="1085"/>
    </row>
    <row r="215" spans="3:5" x14ac:dyDescent="0.2">
      <c r="C215" s="1085"/>
      <c r="D215" s="1085"/>
      <c r="E215" s="1085"/>
    </row>
    <row r="216" spans="3:5" x14ac:dyDescent="0.2">
      <c r="C216" s="1085"/>
      <c r="D216" s="1085"/>
      <c r="E216" s="1085"/>
    </row>
    <row r="217" spans="3:5" x14ac:dyDescent="0.2">
      <c r="C217" s="1085"/>
      <c r="D217" s="1085"/>
      <c r="E217" s="1085"/>
    </row>
    <row r="218" spans="3:5" x14ac:dyDescent="0.2">
      <c r="C218" s="1085"/>
      <c r="D218" s="1085"/>
      <c r="E218" s="1085"/>
    </row>
    <row r="219" spans="3:5" x14ac:dyDescent="0.2">
      <c r="C219" s="1085"/>
      <c r="D219" s="1085"/>
      <c r="E219" s="1085"/>
    </row>
    <row r="220" spans="3:5" x14ac:dyDescent="0.2">
      <c r="C220" s="1085"/>
      <c r="D220" s="1085"/>
      <c r="E220" s="1085"/>
    </row>
    <row r="221" spans="3:5" x14ac:dyDescent="0.2">
      <c r="C221" s="1085"/>
      <c r="D221" s="1085"/>
      <c r="E221" s="1085"/>
    </row>
    <row r="222" spans="3:5" x14ac:dyDescent="0.2">
      <c r="C222" s="1085"/>
      <c r="D222" s="1085"/>
      <c r="E222" s="1085"/>
    </row>
    <row r="223" spans="3:5" x14ac:dyDescent="0.2">
      <c r="C223" s="1085"/>
      <c r="D223" s="1085"/>
      <c r="E223" s="1085"/>
    </row>
    <row r="224" spans="3:5" x14ac:dyDescent="0.2">
      <c r="C224" s="1085"/>
      <c r="D224" s="1085"/>
      <c r="E224" s="1085"/>
    </row>
    <row r="225" spans="3:5" x14ac:dyDescent="0.2">
      <c r="C225" s="1085"/>
      <c r="D225" s="1085"/>
      <c r="E225" s="1085"/>
    </row>
    <row r="226" spans="3:5" x14ac:dyDescent="0.2">
      <c r="C226" s="1085"/>
      <c r="D226" s="1085"/>
      <c r="E226" s="1085"/>
    </row>
    <row r="227" spans="3:5" x14ac:dyDescent="0.2">
      <c r="C227" s="1085"/>
      <c r="D227" s="1085"/>
      <c r="E227" s="1085"/>
    </row>
    <row r="228" spans="3:5" x14ac:dyDescent="0.2">
      <c r="C228" s="1085"/>
      <c r="D228" s="1085"/>
      <c r="E228" s="1085"/>
    </row>
    <row r="229" spans="3:5" x14ac:dyDescent="0.2">
      <c r="C229" s="1085"/>
      <c r="D229" s="1085"/>
      <c r="E229" s="1085"/>
    </row>
    <row r="230" spans="3:5" x14ac:dyDescent="0.2">
      <c r="C230" s="1085"/>
      <c r="D230" s="1085"/>
      <c r="E230" s="1085"/>
    </row>
    <row r="231" spans="3:5" x14ac:dyDescent="0.2">
      <c r="C231" s="1085"/>
      <c r="D231" s="1085"/>
      <c r="E231" s="1085"/>
    </row>
    <row r="232" spans="3:5" x14ac:dyDescent="0.2">
      <c r="C232" s="1085"/>
      <c r="D232" s="1085"/>
      <c r="E232" s="1085"/>
    </row>
    <row r="233" spans="3:5" x14ac:dyDescent="0.2">
      <c r="C233" s="1085"/>
      <c r="D233" s="1085"/>
      <c r="E233" s="1085"/>
    </row>
    <row r="234" spans="3:5" x14ac:dyDescent="0.2">
      <c r="C234" s="1085"/>
      <c r="D234" s="1085"/>
      <c r="E234" s="1085"/>
    </row>
    <row r="235" spans="3:5" x14ac:dyDescent="0.2">
      <c r="C235" s="1085"/>
      <c r="D235" s="1085"/>
      <c r="E235" s="1085"/>
    </row>
    <row r="236" spans="3:5" x14ac:dyDescent="0.2">
      <c r="C236" s="1085"/>
      <c r="D236" s="1085"/>
      <c r="E236" s="1085"/>
    </row>
    <row r="237" spans="3:5" x14ac:dyDescent="0.2">
      <c r="C237" s="1085"/>
      <c r="D237" s="1085"/>
      <c r="E237" s="1085"/>
    </row>
    <row r="238" spans="3:5" x14ac:dyDescent="0.2">
      <c r="C238" s="1085"/>
      <c r="D238" s="1085"/>
      <c r="E238" s="1085"/>
    </row>
    <row r="239" spans="3:5" x14ac:dyDescent="0.2">
      <c r="C239" s="1085"/>
      <c r="D239" s="1085"/>
      <c r="E239" s="1085"/>
    </row>
    <row r="240" spans="3:5" x14ac:dyDescent="0.2">
      <c r="C240" s="1085"/>
      <c r="D240" s="1085"/>
      <c r="E240" s="1085"/>
    </row>
    <row r="241" spans="3:5" x14ac:dyDescent="0.2">
      <c r="C241" s="1085"/>
      <c r="D241" s="1085"/>
      <c r="E241" s="1085"/>
    </row>
    <row r="242" spans="3:5" x14ac:dyDescent="0.2">
      <c r="C242" s="1085"/>
      <c r="D242" s="1085"/>
      <c r="E242" s="1085"/>
    </row>
    <row r="243" spans="3:5" x14ac:dyDescent="0.2">
      <c r="C243" s="1085"/>
      <c r="D243" s="1085"/>
      <c r="E243" s="1085"/>
    </row>
    <row r="244" spans="3:5" x14ac:dyDescent="0.2">
      <c r="C244" s="1085"/>
      <c r="D244" s="1085"/>
      <c r="E244" s="1085"/>
    </row>
    <row r="245" spans="3:5" x14ac:dyDescent="0.2">
      <c r="C245" s="1085"/>
      <c r="D245" s="1085"/>
      <c r="E245" s="1085"/>
    </row>
    <row r="246" spans="3:5" x14ac:dyDescent="0.2">
      <c r="C246" s="1085"/>
      <c r="D246" s="1085"/>
      <c r="E246" s="1085"/>
    </row>
    <row r="247" spans="3:5" x14ac:dyDescent="0.2">
      <c r="C247" s="1085"/>
      <c r="D247" s="1085"/>
      <c r="E247" s="1085"/>
    </row>
    <row r="248" spans="3:5" x14ac:dyDescent="0.2">
      <c r="C248" s="1085"/>
      <c r="D248" s="1085"/>
      <c r="E248" s="1085"/>
    </row>
    <row r="249" spans="3:5" x14ac:dyDescent="0.2">
      <c r="C249" s="1085"/>
      <c r="D249" s="1085"/>
      <c r="E249" s="1085"/>
    </row>
    <row r="250" spans="3:5" x14ac:dyDescent="0.2">
      <c r="C250" s="1085"/>
      <c r="D250" s="1085"/>
      <c r="E250" s="1085"/>
    </row>
    <row r="251" spans="3:5" x14ac:dyDescent="0.2">
      <c r="C251" s="1085"/>
      <c r="D251" s="1085"/>
      <c r="E251" s="1085"/>
    </row>
    <row r="252" spans="3:5" x14ac:dyDescent="0.2">
      <c r="C252" s="1085"/>
      <c r="D252" s="1085"/>
      <c r="E252" s="1085"/>
    </row>
    <row r="253" spans="3:5" x14ac:dyDescent="0.2">
      <c r="C253" s="1085"/>
      <c r="D253" s="1085"/>
      <c r="E253" s="1085"/>
    </row>
    <row r="254" spans="3:5" x14ac:dyDescent="0.2">
      <c r="C254" s="1085"/>
      <c r="D254" s="1085"/>
      <c r="E254" s="1085"/>
    </row>
    <row r="255" spans="3:5" x14ac:dyDescent="0.2">
      <c r="C255" s="1085"/>
      <c r="D255" s="1085"/>
      <c r="E255" s="1085"/>
    </row>
    <row r="256" spans="3:5" x14ac:dyDescent="0.2">
      <c r="C256" s="1085"/>
      <c r="D256" s="1085"/>
      <c r="E256" s="1085"/>
    </row>
    <row r="257" spans="3:5" x14ac:dyDescent="0.2">
      <c r="C257" s="1085"/>
      <c r="D257" s="1085"/>
      <c r="E257" s="1085"/>
    </row>
    <row r="258" spans="3:5" x14ac:dyDescent="0.2">
      <c r="C258" s="1085"/>
      <c r="D258" s="1085"/>
      <c r="E258" s="1085"/>
    </row>
    <row r="259" spans="3:5" x14ac:dyDescent="0.2">
      <c r="C259" s="1085"/>
      <c r="D259" s="1085"/>
      <c r="E259" s="1085"/>
    </row>
    <row r="260" spans="3:5" x14ac:dyDescent="0.2">
      <c r="C260" s="1085"/>
      <c r="D260" s="1085"/>
      <c r="E260" s="1085"/>
    </row>
    <row r="261" spans="3:5" x14ac:dyDescent="0.2">
      <c r="C261" s="1085"/>
      <c r="D261" s="1085"/>
      <c r="E261" s="1085"/>
    </row>
    <row r="262" spans="3:5" x14ac:dyDescent="0.2">
      <c r="C262" s="1085"/>
      <c r="D262" s="1085"/>
      <c r="E262" s="1085"/>
    </row>
    <row r="263" spans="3:5" x14ac:dyDescent="0.2">
      <c r="C263" s="1085"/>
      <c r="D263" s="1085"/>
      <c r="E263" s="1085"/>
    </row>
    <row r="264" spans="3:5" x14ac:dyDescent="0.2">
      <c r="C264" s="1085"/>
      <c r="D264" s="1085"/>
      <c r="E264" s="1085"/>
    </row>
    <row r="265" spans="3:5" x14ac:dyDescent="0.2">
      <c r="C265" s="1085"/>
      <c r="D265" s="1085"/>
      <c r="E265" s="1085"/>
    </row>
    <row r="266" spans="3:5" x14ac:dyDescent="0.2">
      <c r="C266" s="1085"/>
      <c r="D266" s="1085"/>
      <c r="E266" s="1085"/>
    </row>
    <row r="267" spans="3:5" x14ac:dyDescent="0.2">
      <c r="C267" s="1085"/>
      <c r="D267" s="1085"/>
      <c r="E267" s="1085"/>
    </row>
    <row r="268" spans="3:5" x14ac:dyDescent="0.2">
      <c r="C268" s="1085"/>
      <c r="D268" s="1085"/>
      <c r="E268" s="1085"/>
    </row>
    <row r="269" spans="3:5" x14ac:dyDescent="0.2">
      <c r="C269" s="1085"/>
      <c r="D269" s="1085"/>
      <c r="E269" s="1085"/>
    </row>
    <row r="270" spans="3:5" x14ac:dyDescent="0.2">
      <c r="C270" s="1085"/>
      <c r="D270" s="1085"/>
      <c r="E270" s="1085"/>
    </row>
    <row r="271" spans="3:5" x14ac:dyDescent="0.2">
      <c r="C271" s="1085"/>
      <c r="D271" s="1085"/>
      <c r="E271" s="1085"/>
    </row>
    <row r="272" spans="3:5" x14ac:dyDescent="0.2">
      <c r="C272" s="1085"/>
      <c r="D272" s="1085"/>
      <c r="E272" s="1085"/>
    </row>
    <row r="273" spans="3:5" x14ac:dyDescent="0.2">
      <c r="C273" s="1085"/>
      <c r="D273" s="1085"/>
      <c r="E273" s="1085"/>
    </row>
    <row r="274" spans="3:5" x14ac:dyDescent="0.2">
      <c r="C274" s="1085"/>
      <c r="D274" s="1085"/>
      <c r="E274" s="1085"/>
    </row>
    <row r="275" spans="3:5" x14ac:dyDescent="0.2">
      <c r="C275" s="1085"/>
      <c r="D275" s="1085"/>
      <c r="E275" s="1085"/>
    </row>
    <row r="276" spans="3:5" x14ac:dyDescent="0.2">
      <c r="C276" s="1085"/>
      <c r="D276" s="1085"/>
      <c r="E276" s="1085"/>
    </row>
    <row r="277" spans="3:5" x14ac:dyDescent="0.2">
      <c r="C277" s="1085"/>
      <c r="D277" s="1085"/>
      <c r="E277" s="1085"/>
    </row>
    <row r="278" spans="3:5" x14ac:dyDescent="0.2">
      <c r="C278" s="1085"/>
      <c r="D278" s="1085"/>
      <c r="E278" s="1085"/>
    </row>
    <row r="279" spans="3:5" x14ac:dyDescent="0.2">
      <c r="C279" s="1085"/>
      <c r="D279" s="1085"/>
      <c r="E279" s="1085"/>
    </row>
    <row r="280" spans="3:5" x14ac:dyDescent="0.2">
      <c r="C280" s="1085"/>
      <c r="D280" s="1085"/>
      <c r="E280" s="1085"/>
    </row>
    <row r="281" spans="3:5" x14ac:dyDescent="0.2">
      <c r="C281" s="1085"/>
      <c r="D281" s="1085"/>
      <c r="E281" s="1085"/>
    </row>
    <row r="282" spans="3:5" x14ac:dyDescent="0.2">
      <c r="C282" s="1085"/>
      <c r="D282" s="1085"/>
      <c r="E282" s="1085"/>
    </row>
    <row r="283" spans="3:5" x14ac:dyDescent="0.2">
      <c r="C283" s="1085"/>
      <c r="D283" s="1085"/>
      <c r="E283" s="1085"/>
    </row>
    <row r="284" spans="3:5" x14ac:dyDescent="0.2">
      <c r="C284" s="1085"/>
      <c r="D284" s="1085"/>
      <c r="E284" s="1085"/>
    </row>
    <row r="285" spans="3:5" x14ac:dyDescent="0.2">
      <c r="C285" s="1085"/>
      <c r="D285" s="1085"/>
      <c r="E285" s="1085"/>
    </row>
    <row r="286" spans="3:5" x14ac:dyDescent="0.2">
      <c r="C286" s="1085"/>
      <c r="D286" s="1085"/>
      <c r="E286" s="1085"/>
    </row>
  </sheetData>
  <mergeCells count="4">
    <mergeCell ref="A4:E4"/>
    <mergeCell ref="A3:E3"/>
    <mergeCell ref="A2:E2"/>
    <mergeCell ref="A1:E1"/>
  </mergeCells>
  <phoneticPr fontId="3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0A44-D465-48C6-B980-15D07FE5C352}">
  <sheetPr>
    <tabColor rgb="FF00B0F0"/>
  </sheetPr>
  <dimension ref="A1:AQ81"/>
  <sheetViews>
    <sheetView zoomScale="125" zoomScaleNormal="125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B1" sqref="B1:AQ1"/>
    </sheetView>
  </sheetViews>
  <sheetFormatPr defaultColWidth="9.140625" defaultRowHeight="9.75" x14ac:dyDescent="0.2"/>
  <cols>
    <col min="1" max="1" width="4.140625" style="134" customWidth="1"/>
    <col min="2" max="2" width="4.85546875" style="621" customWidth="1"/>
    <col min="3" max="3" width="31.140625" style="643" customWidth="1"/>
    <col min="4" max="4" width="4.5703125" style="861" customWidth="1"/>
    <col min="5" max="25" width="4.5703125" style="231" customWidth="1"/>
    <col min="26" max="26" width="5.7109375" style="231" customWidth="1"/>
    <col min="27" max="28" width="4.5703125" style="158" customWidth="1"/>
    <col min="29" max="42" width="4.5703125" style="134" customWidth="1"/>
    <col min="43" max="43" width="5.7109375" style="134" customWidth="1"/>
    <col min="44" max="16384" width="9.140625" style="134"/>
  </cols>
  <sheetData>
    <row r="1" spans="1:43" ht="8.25" x14ac:dyDescent="0.15">
      <c r="B1" s="1473" t="s">
        <v>1196</v>
      </c>
      <c r="C1" s="1473"/>
      <c r="D1" s="1473"/>
      <c r="E1" s="1473"/>
      <c r="F1" s="1473"/>
      <c r="G1" s="1473"/>
      <c r="H1" s="1473"/>
      <c r="I1" s="1473"/>
      <c r="J1" s="1473"/>
      <c r="K1" s="1473"/>
      <c r="L1" s="1473"/>
      <c r="M1" s="1473"/>
      <c r="N1" s="1473"/>
      <c r="O1" s="1473"/>
      <c r="P1" s="1473"/>
      <c r="Q1" s="1473"/>
      <c r="R1" s="1473"/>
      <c r="S1" s="1473"/>
      <c r="T1" s="1473"/>
      <c r="U1" s="1473"/>
      <c r="V1" s="1473"/>
      <c r="W1" s="1473"/>
      <c r="X1" s="1473"/>
      <c r="Y1" s="1473"/>
      <c r="Z1" s="1473"/>
      <c r="AA1" s="1473"/>
      <c r="AB1" s="1473"/>
      <c r="AC1" s="1473"/>
      <c r="AD1" s="1473"/>
      <c r="AE1" s="1473"/>
      <c r="AF1" s="1473"/>
      <c r="AG1" s="1473"/>
      <c r="AH1" s="1473"/>
      <c r="AI1" s="1473"/>
      <c r="AJ1" s="1473"/>
      <c r="AK1" s="1473"/>
      <c r="AL1" s="1473"/>
      <c r="AM1" s="1473"/>
      <c r="AN1" s="1473"/>
      <c r="AO1" s="1473"/>
      <c r="AP1" s="1473"/>
      <c r="AQ1" s="1473"/>
    </row>
    <row r="2" spans="1:43" x14ac:dyDescent="0.2">
      <c r="B2" s="1312" t="s">
        <v>73</v>
      </c>
      <c r="C2" s="1312"/>
      <c r="D2" s="1312"/>
      <c r="E2" s="1312"/>
      <c r="F2" s="1312"/>
      <c r="G2" s="1312"/>
      <c r="H2" s="1312"/>
      <c r="I2" s="1312"/>
      <c r="J2" s="1312"/>
      <c r="K2" s="1312"/>
      <c r="L2" s="1312"/>
      <c r="M2" s="1312"/>
      <c r="N2" s="1312"/>
      <c r="O2" s="1312"/>
      <c r="P2" s="1312"/>
      <c r="Q2" s="1312"/>
      <c r="R2" s="1312"/>
      <c r="S2" s="1312"/>
      <c r="T2" s="1312"/>
      <c r="U2" s="1312"/>
      <c r="V2" s="1312"/>
      <c r="W2" s="1312"/>
      <c r="X2" s="1312"/>
      <c r="Y2" s="1312"/>
      <c r="Z2" s="1312"/>
      <c r="AA2" s="1312"/>
      <c r="AB2" s="1312"/>
      <c r="AC2" s="1312"/>
      <c r="AD2" s="1312"/>
      <c r="AE2" s="1312"/>
      <c r="AF2" s="1312"/>
      <c r="AG2" s="1312"/>
      <c r="AH2" s="1312"/>
      <c r="AI2" s="1312"/>
      <c r="AJ2" s="1312"/>
      <c r="AK2" s="1312"/>
      <c r="AL2" s="1312"/>
      <c r="AM2" s="1312"/>
      <c r="AN2" s="1312"/>
      <c r="AO2" s="1312"/>
      <c r="AP2" s="1312"/>
      <c r="AQ2" s="1312"/>
    </row>
    <row r="3" spans="1:43" x14ac:dyDescent="0.2">
      <c r="A3" s="644"/>
      <c r="B3" s="1312" t="s">
        <v>871</v>
      </c>
      <c r="C3" s="1312"/>
      <c r="D3" s="1312"/>
      <c r="E3" s="1312"/>
      <c r="F3" s="1312"/>
      <c r="G3" s="1312"/>
      <c r="H3" s="1312"/>
      <c r="I3" s="1312"/>
      <c r="J3" s="1312"/>
      <c r="K3" s="1312"/>
      <c r="L3" s="1312"/>
      <c r="M3" s="1312"/>
      <c r="N3" s="1312"/>
      <c r="O3" s="1312"/>
      <c r="P3" s="1312"/>
      <c r="Q3" s="1312"/>
      <c r="R3" s="1312"/>
      <c r="S3" s="1312"/>
      <c r="T3" s="1312"/>
      <c r="U3" s="1312"/>
      <c r="V3" s="1312"/>
      <c r="W3" s="1312"/>
      <c r="X3" s="1312"/>
      <c r="Y3" s="1312"/>
      <c r="Z3" s="1312"/>
      <c r="AA3" s="1312"/>
      <c r="AB3" s="1312"/>
      <c r="AC3" s="1312"/>
      <c r="AD3" s="1312"/>
      <c r="AE3" s="1312"/>
      <c r="AF3" s="1312"/>
      <c r="AG3" s="1312"/>
      <c r="AH3" s="1312"/>
      <c r="AI3" s="1312"/>
      <c r="AJ3" s="1312"/>
      <c r="AK3" s="1312"/>
      <c r="AL3" s="1312"/>
      <c r="AM3" s="1312"/>
      <c r="AN3" s="1312"/>
      <c r="AO3" s="1312"/>
      <c r="AP3" s="1312"/>
      <c r="AQ3" s="1312"/>
    </row>
    <row r="4" spans="1:43" ht="12.75" customHeight="1" x14ac:dyDescent="0.2">
      <c r="A4" s="644"/>
      <c r="B4" s="1507" t="s">
        <v>214</v>
      </c>
      <c r="C4" s="1507"/>
      <c r="D4" s="1507"/>
      <c r="E4" s="1507"/>
      <c r="F4" s="1507"/>
      <c r="G4" s="1507"/>
      <c r="H4" s="1507"/>
      <c r="I4" s="1507"/>
      <c r="J4" s="1507"/>
      <c r="K4" s="1507"/>
      <c r="L4" s="1507"/>
      <c r="M4" s="1507"/>
      <c r="N4" s="1507"/>
      <c r="O4" s="1507"/>
      <c r="P4" s="1507"/>
      <c r="Q4" s="1507"/>
      <c r="R4" s="1507"/>
      <c r="S4" s="1507"/>
      <c r="T4" s="1507"/>
      <c r="U4" s="1507"/>
      <c r="V4" s="1507"/>
      <c r="W4" s="1507"/>
      <c r="X4" s="1507"/>
      <c r="Y4" s="1507"/>
      <c r="Z4" s="1507"/>
      <c r="AA4" s="1507"/>
      <c r="AB4" s="1507"/>
      <c r="AC4" s="1507"/>
      <c r="AD4" s="1507"/>
      <c r="AE4" s="1507"/>
      <c r="AF4" s="1507"/>
      <c r="AG4" s="1507"/>
      <c r="AH4" s="1507"/>
      <c r="AI4" s="1507"/>
      <c r="AJ4" s="1507"/>
      <c r="AK4" s="1507"/>
      <c r="AL4" s="1507"/>
      <c r="AM4" s="1507"/>
      <c r="AN4" s="1507"/>
      <c r="AO4" s="1507"/>
      <c r="AP4" s="1507"/>
      <c r="AQ4" s="1507"/>
    </row>
    <row r="5" spans="1:43" x14ac:dyDescent="0.2">
      <c r="A5" s="307"/>
      <c r="B5" s="1508" t="s">
        <v>297</v>
      </c>
      <c r="C5" s="847" t="s">
        <v>54</v>
      </c>
      <c r="D5" s="1503" t="s">
        <v>56</v>
      </c>
      <c r="E5" s="1512"/>
      <c r="F5" s="1503" t="s">
        <v>57</v>
      </c>
      <c r="G5" s="1512"/>
      <c r="H5" s="1503" t="s">
        <v>298</v>
      </c>
      <c r="I5" s="1512"/>
      <c r="J5" s="1503" t="s">
        <v>299</v>
      </c>
      <c r="K5" s="1512"/>
      <c r="L5" s="1503" t="s">
        <v>300</v>
      </c>
      <c r="M5" s="1512"/>
      <c r="N5" s="1503" t="s">
        <v>399</v>
      </c>
      <c r="O5" s="1504"/>
      <c r="P5" s="1505" t="s">
        <v>406</v>
      </c>
      <c r="Q5" s="1506"/>
      <c r="R5" s="1505" t="s">
        <v>817</v>
      </c>
      <c r="S5" s="1506"/>
      <c r="T5" s="1505" t="s">
        <v>408</v>
      </c>
      <c r="U5" s="1506"/>
      <c r="V5" s="1505" t="s">
        <v>410</v>
      </c>
      <c r="W5" s="1506"/>
      <c r="X5" s="1505" t="s">
        <v>818</v>
      </c>
      <c r="Y5" s="1506"/>
      <c r="Z5" s="848" t="s">
        <v>819</v>
      </c>
      <c r="AA5" s="1501" t="s">
        <v>820</v>
      </c>
      <c r="AB5" s="1502"/>
      <c r="AC5" s="1501" t="s">
        <v>822</v>
      </c>
      <c r="AD5" s="1502"/>
      <c r="AE5" s="1501" t="s">
        <v>823</v>
      </c>
      <c r="AF5" s="1502"/>
      <c r="AG5" s="1501" t="s">
        <v>824</v>
      </c>
      <c r="AH5" s="1502"/>
      <c r="AI5" s="1501" t="s">
        <v>825</v>
      </c>
      <c r="AJ5" s="1502"/>
      <c r="AK5" s="1501" t="s">
        <v>826</v>
      </c>
      <c r="AL5" s="1502"/>
      <c r="AM5" s="1501" t="s">
        <v>759</v>
      </c>
      <c r="AN5" s="1502"/>
      <c r="AO5" s="1501" t="s">
        <v>830</v>
      </c>
      <c r="AP5" s="1502"/>
      <c r="AQ5" s="867" t="s">
        <v>870</v>
      </c>
    </row>
    <row r="6" spans="1:43" ht="10.5" thickBot="1" x14ac:dyDescent="0.25">
      <c r="A6" s="307"/>
      <c r="B6" s="1509"/>
      <c r="C6" s="849"/>
      <c r="D6" s="1465" t="s">
        <v>62</v>
      </c>
      <c r="E6" s="1466"/>
      <c r="F6" s="1466"/>
      <c r="G6" s="1466"/>
      <c r="H6" s="1466"/>
      <c r="I6" s="1466"/>
      <c r="J6" s="1466"/>
      <c r="K6" s="1466"/>
      <c r="L6" s="1466"/>
      <c r="M6" s="1466"/>
      <c r="N6" s="1466"/>
      <c r="O6" s="1466"/>
      <c r="P6" s="1467"/>
      <c r="Q6" s="1467"/>
      <c r="R6" s="1467"/>
      <c r="S6" s="1467"/>
      <c r="T6" s="1467"/>
      <c r="U6" s="1467"/>
      <c r="V6" s="1467"/>
      <c r="W6" s="1467"/>
      <c r="X6" s="1467"/>
      <c r="Y6" s="1467"/>
      <c r="Z6" s="1468"/>
      <c r="AA6" s="1424" t="s">
        <v>58</v>
      </c>
      <c r="AB6" s="1424"/>
      <c r="AC6" s="1424"/>
      <c r="AD6" s="1424"/>
      <c r="AE6" s="1424"/>
      <c r="AF6" s="1424"/>
      <c r="AG6" s="1424"/>
      <c r="AH6" s="1424"/>
      <c r="AI6" s="1424"/>
      <c r="AJ6" s="1424"/>
      <c r="AK6" s="1424"/>
      <c r="AL6" s="1424"/>
      <c r="AM6" s="1424"/>
      <c r="AN6" s="1424"/>
      <c r="AO6" s="1424"/>
      <c r="AP6" s="1424"/>
      <c r="AQ6" s="1424"/>
    </row>
    <row r="7" spans="1:43" s="649" customFormat="1" ht="27" customHeight="1" x14ac:dyDescent="0.2">
      <c r="A7" s="667"/>
      <c r="B7" s="1510"/>
      <c r="C7" s="1451" t="s">
        <v>78</v>
      </c>
      <c r="D7" s="1463" t="s">
        <v>280</v>
      </c>
      <c r="E7" s="1458"/>
      <c r="F7" s="1456" t="s">
        <v>20</v>
      </c>
      <c r="G7" s="1456"/>
      <c r="H7" s="1456" t="s">
        <v>278</v>
      </c>
      <c r="I7" s="1456"/>
      <c r="J7" s="1458" t="s">
        <v>287</v>
      </c>
      <c r="K7" s="1458"/>
      <c r="L7" s="1458" t="s">
        <v>286</v>
      </c>
      <c r="M7" s="1458"/>
      <c r="N7" s="1479" t="s">
        <v>194</v>
      </c>
      <c r="O7" s="1480"/>
      <c r="P7" s="1442" t="s">
        <v>805</v>
      </c>
      <c r="Q7" s="1442"/>
      <c r="R7" s="1458" t="s">
        <v>806</v>
      </c>
      <c r="S7" s="1458"/>
      <c r="T7" s="1458" t="s">
        <v>807</v>
      </c>
      <c r="U7" s="1456"/>
      <c r="V7" s="1442" t="s">
        <v>815</v>
      </c>
      <c r="W7" s="1442"/>
      <c r="X7" s="1442" t="s">
        <v>62</v>
      </c>
      <c r="Y7" s="1443"/>
      <c r="Z7" s="1445" t="s">
        <v>808</v>
      </c>
      <c r="AA7" s="1499" t="s">
        <v>831</v>
      </c>
      <c r="AB7" s="1488"/>
      <c r="AC7" s="1495" t="s">
        <v>810</v>
      </c>
      <c r="AD7" s="1496"/>
      <c r="AE7" s="1487" t="s">
        <v>812</v>
      </c>
      <c r="AF7" s="1488"/>
      <c r="AG7" s="1487" t="s">
        <v>811</v>
      </c>
      <c r="AH7" s="1488"/>
      <c r="AI7" s="1495" t="s">
        <v>813</v>
      </c>
      <c r="AJ7" s="1496"/>
      <c r="AK7" s="1487" t="s">
        <v>814</v>
      </c>
      <c r="AL7" s="1488"/>
      <c r="AM7" s="1491" t="s">
        <v>816</v>
      </c>
      <c r="AN7" s="1492"/>
      <c r="AO7" s="1442" t="s">
        <v>58</v>
      </c>
      <c r="AP7" s="1443"/>
      <c r="AQ7" s="1430" t="s">
        <v>272</v>
      </c>
    </row>
    <row r="8" spans="1:43" s="649" customFormat="1" ht="37.5" customHeight="1" x14ac:dyDescent="0.2">
      <c r="A8" s="667"/>
      <c r="B8" s="1510"/>
      <c r="C8" s="1452"/>
      <c r="D8" s="1464"/>
      <c r="E8" s="1459"/>
      <c r="F8" s="1457"/>
      <c r="G8" s="1457"/>
      <c r="H8" s="1457"/>
      <c r="I8" s="1457"/>
      <c r="J8" s="1459"/>
      <c r="K8" s="1459"/>
      <c r="L8" s="1459"/>
      <c r="M8" s="1459"/>
      <c r="N8" s="1481"/>
      <c r="O8" s="1482"/>
      <c r="P8" s="1469"/>
      <c r="Q8" s="1469"/>
      <c r="R8" s="1470"/>
      <c r="S8" s="1470"/>
      <c r="T8" s="1470"/>
      <c r="U8" s="1471"/>
      <c r="V8" s="1368"/>
      <c r="W8" s="1368"/>
      <c r="X8" s="1368"/>
      <c r="Y8" s="1444"/>
      <c r="Z8" s="1446"/>
      <c r="AA8" s="1500"/>
      <c r="AB8" s="1490"/>
      <c r="AC8" s="1497"/>
      <c r="AD8" s="1498"/>
      <c r="AE8" s="1489"/>
      <c r="AF8" s="1490"/>
      <c r="AG8" s="1489"/>
      <c r="AH8" s="1490"/>
      <c r="AI8" s="1497"/>
      <c r="AJ8" s="1498"/>
      <c r="AK8" s="1489"/>
      <c r="AL8" s="1490"/>
      <c r="AM8" s="1493"/>
      <c r="AN8" s="1494"/>
      <c r="AO8" s="1368"/>
      <c r="AP8" s="1444"/>
      <c r="AQ8" s="1431"/>
    </row>
    <row r="9" spans="1:43" ht="34.5" customHeight="1" thickBot="1" x14ac:dyDescent="0.2">
      <c r="A9" s="307"/>
      <c r="B9" s="1511"/>
      <c r="C9" s="1453"/>
      <c r="D9" s="893" t="s">
        <v>59</v>
      </c>
      <c r="E9" s="894" t="s">
        <v>60</v>
      </c>
      <c r="F9" s="895" t="s">
        <v>59</v>
      </c>
      <c r="G9" s="894" t="s">
        <v>60</v>
      </c>
      <c r="H9" s="895" t="s">
        <v>59</v>
      </c>
      <c r="I9" s="894" t="s">
        <v>60</v>
      </c>
      <c r="J9" s="895" t="s">
        <v>59</v>
      </c>
      <c r="K9" s="895" t="s">
        <v>60</v>
      </c>
      <c r="L9" s="895" t="s">
        <v>59</v>
      </c>
      <c r="M9" s="894" t="s">
        <v>60</v>
      </c>
      <c r="N9" s="895" t="s">
        <v>59</v>
      </c>
      <c r="O9" s="894" t="s">
        <v>60</v>
      </c>
      <c r="P9" s="896" t="s">
        <v>59</v>
      </c>
      <c r="Q9" s="896" t="s">
        <v>60</v>
      </c>
      <c r="R9" s="896" t="s">
        <v>59</v>
      </c>
      <c r="S9" s="896" t="s">
        <v>60</v>
      </c>
      <c r="T9" s="896" t="s">
        <v>59</v>
      </c>
      <c r="U9" s="896" t="s">
        <v>60</v>
      </c>
      <c r="V9" s="896" t="s">
        <v>59</v>
      </c>
      <c r="W9" s="896" t="s">
        <v>60</v>
      </c>
      <c r="X9" s="896" t="s">
        <v>59</v>
      </c>
      <c r="Y9" s="897" t="s">
        <v>60</v>
      </c>
      <c r="Z9" s="1447"/>
      <c r="AA9" s="898" t="s">
        <v>59</v>
      </c>
      <c r="AB9" s="896" t="s">
        <v>60</v>
      </c>
      <c r="AC9" s="896" t="s">
        <v>59</v>
      </c>
      <c r="AD9" s="896" t="s">
        <v>60</v>
      </c>
      <c r="AE9" s="896" t="s">
        <v>59</v>
      </c>
      <c r="AF9" s="896" t="s">
        <v>60</v>
      </c>
      <c r="AG9" s="896" t="s">
        <v>59</v>
      </c>
      <c r="AH9" s="896" t="s">
        <v>60</v>
      </c>
      <c r="AI9" s="896" t="s">
        <v>59</v>
      </c>
      <c r="AJ9" s="896" t="s">
        <v>60</v>
      </c>
      <c r="AK9" s="896" t="s">
        <v>59</v>
      </c>
      <c r="AL9" s="896" t="s">
        <v>60</v>
      </c>
      <c r="AM9" s="896" t="s">
        <v>59</v>
      </c>
      <c r="AN9" s="896" t="s">
        <v>60</v>
      </c>
      <c r="AO9" s="896" t="s">
        <v>59</v>
      </c>
      <c r="AP9" s="897" t="s">
        <v>60</v>
      </c>
      <c r="AQ9" s="1432"/>
    </row>
    <row r="10" spans="1:43" s="649" customFormat="1" ht="12.75" customHeight="1" x14ac:dyDescent="0.2">
      <c r="A10" s="667"/>
      <c r="B10" s="899" t="s">
        <v>873</v>
      </c>
      <c r="C10" s="900" t="s">
        <v>333</v>
      </c>
      <c r="D10" s="964"/>
      <c r="E10" s="870"/>
      <c r="F10" s="883"/>
      <c r="G10" s="870"/>
      <c r="H10" s="883"/>
      <c r="I10" s="870"/>
      <c r="J10" s="883"/>
      <c r="K10" s="870"/>
      <c r="L10" s="883"/>
      <c r="M10" s="870"/>
      <c r="N10" s="877"/>
      <c r="O10" s="912"/>
      <c r="P10" s="877"/>
      <c r="Q10" s="874"/>
      <c r="R10" s="877"/>
      <c r="S10" s="874"/>
      <c r="T10" s="877"/>
      <c r="U10" s="874"/>
      <c r="V10" s="877"/>
      <c r="W10" s="874"/>
      <c r="X10" s="883">
        <f>D10+F10+H10+J10+L10+N10+P10+R10+T10+V10</f>
        <v>0</v>
      </c>
      <c r="Y10" s="883">
        <f>E10+G10+I10+K10+M10+O10+Q10+S10+U10+W10</f>
        <v>0</v>
      </c>
      <c r="Z10" s="879">
        <f>X10+Y10</f>
        <v>0</v>
      </c>
      <c r="AA10" s="877"/>
      <c r="AB10" s="874"/>
      <c r="AC10" s="877"/>
      <c r="AD10" s="874"/>
      <c r="AE10" s="877"/>
      <c r="AF10" s="874"/>
      <c r="AG10" s="877"/>
      <c r="AH10" s="874"/>
      <c r="AI10" s="877"/>
      <c r="AJ10" s="874"/>
      <c r="AK10" s="877"/>
      <c r="AL10" s="874"/>
      <c r="AM10" s="877"/>
      <c r="AN10" s="874"/>
      <c r="AO10" s="882">
        <f>AA10+AC10+AE10+AG10+AI10+AK10+AM10</f>
        <v>0</v>
      </c>
      <c r="AP10" s="857">
        <f>AB10+AD10+AF10+AH10+AJ10+AL10+AN10</f>
        <v>0</v>
      </c>
      <c r="AQ10" s="946">
        <f t="shared" ref="AQ10:AQ27" si="0">AO10+AP10</f>
        <v>0</v>
      </c>
    </row>
    <row r="11" spans="1:43" s="649" customFormat="1" ht="16.5" x14ac:dyDescent="0.2">
      <c r="A11" s="667"/>
      <c r="B11" s="850" t="s">
        <v>307</v>
      </c>
      <c r="C11" s="637" t="s">
        <v>874</v>
      </c>
      <c r="D11" s="853">
        <v>100552</v>
      </c>
      <c r="E11" s="854">
        <v>91147</v>
      </c>
      <c r="F11" s="855"/>
      <c r="G11" s="854">
        <v>27539</v>
      </c>
      <c r="H11" s="855"/>
      <c r="I11" s="854">
        <v>88686</v>
      </c>
      <c r="J11" s="855"/>
      <c r="K11" s="854"/>
      <c r="L11" s="855"/>
      <c r="M11" s="854"/>
      <c r="N11" s="872"/>
      <c r="O11" s="859"/>
      <c r="P11" s="872"/>
      <c r="Q11" s="854">
        <f>'felhalm. kiad.  '!G92+'felhalm. kiad.  '!G93</f>
        <v>3200</v>
      </c>
      <c r="R11" s="872"/>
      <c r="S11" s="874"/>
      <c r="T11" s="877"/>
      <c r="U11" s="874"/>
      <c r="V11" s="877"/>
      <c r="W11" s="874"/>
      <c r="X11" s="883">
        <f t="shared" ref="X11:X79" si="1">D11+F11+H11+J11+L11+N11+P11+R11+T11+V11</f>
        <v>100552</v>
      </c>
      <c r="Y11" s="883">
        <f t="shared" ref="Y11:Y79" si="2">E11+G11+I11+K11+M11+O11+Q11+S11+U11+W11</f>
        <v>210572</v>
      </c>
      <c r="Z11" s="879">
        <f t="shared" ref="Z11:Z77" si="3">X11+Y11</f>
        <v>311124</v>
      </c>
      <c r="AA11" s="877"/>
      <c r="AB11" s="874"/>
      <c r="AC11" s="877"/>
      <c r="AD11" s="870">
        <v>465</v>
      </c>
      <c r="AE11" s="883"/>
      <c r="AF11" s="870"/>
      <c r="AG11" s="883"/>
      <c r="AH11" s="870"/>
      <c r="AI11" s="883"/>
      <c r="AJ11" s="870"/>
      <c r="AK11" s="883"/>
      <c r="AL11" s="870"/>
      <c r="AM11" s="883"/>
      <c r="AN11" s="870"/>
      <c r="AO11" s="882">
        <f t="shared" ref="AO11:AO77" si="4">AA11+AC11+AE11+AG11+AI11+AK11+AM11</f>
        <v>0</v>
      </c>
      <c r="AP11" s="857">
        <f t="shared" ref="AP11:AP77" si="5">AB11+AD11+AF11+AH11+AJ11+AL11+AN11</f>
        <v>465</v>
      </c>
      <c r="AQ11" s="946">
        <f t="shared" si="0"/>
        <v>465</v>
      </c>
    </row>
    <row r="12" spans="1:43" s="649" customFormat="1" x14ac:dyDescent="0.2">
      <c r="A12" s="667"/>
      <c r="B12" s="850" t="s">
        <v>315</v>
      </c>
      <c r="C12" s="650" t="s">
        <v>875</v>
      </c>
      <c r="D12" s="856"/>
      <c r="E12" s="859">
        <v>21903</v>
      </c>
      <c r="F12" s="857"/>
      <c r="G12" s="859">
        <v>3148</v>
      </c>
      <c r="H12" s="857"/>
      <c r="I12" s="859"/>
      <c r="J12" s="857"/>
      <c r="K12" s="859"/>
      <c r="L12" s="882"/>
      <c r="M12" s="859"/>
      <c r="N12" s="857"/>
      <c r="O12" s="859"/>
      <c r="P12" s="857"/>
      <c r="Q12" s="859"/>
      <c r="R12" s="857"/>
      <c r="S12" s="859"/>
      <c r="T12" s="857"/>
      <c r="U12" s="859"/>
      <c r="V12" s="857"/>
      <c r="W12" s="859"/>
      <c r="X12" s="883">
        <f t="shared" si="1"/>
        <v>0</v>
      </c>
      <c r="Y12" s="883">
        <f t="shared" si="2"/>
        <v>25051</v>
      </c>
      <c r="Z12" s="879">
        <f t="shared" si="3"/>
        <v>25051</v>
      </c>
      <c r="AA12" s="955"/>
      <c r="AB12" s="913"/>
      <c r="AC12" s="882"/>
      <c r="AD12" s="859"/>
      <c r="AE12" s="882"/>
      <c r="AF12" s="859"/>
      <c r="AG12" s="882"/>
      <c r="AH12" s="859"/>
      <c r="AI12" s="882"/>
      <c r="AJ12" s="859"/>
      <c r="AK12" s="882"/>
      <c r="AL12" s="859"/>
      <c r="AM12" s="882"/>
      <c r="AN12" s="859"/>
      <c r="AO12" s="882">
        <f t="shared" si="4"/>
        <v>0</v>
      </c>
      <c r="AP12" s="857">
        <f t="shared" si="5"/>
        <v>0</v>
      </c>
      <c r="AQ12" s="946">
        <f t="shared" si="0"/>
        <v>0</v>
      </c>
    </row>
    <row r="13" spans="1:43" s="649" customFormat="1" x14ac:dyDescent="0.2">
      <c r="A13" s="667"/>
      <c r="B13" s="850" t="s">
        <v>316</v>
      </c>
      <c r="C13" s="650" t="s">
        <v>876</v>
      </c>
      <c r="D13" s="856"/>
      <c r="E13" s="859">
        <v>5645</v>
      </c>
      <c r="F13" s="857"/>
      <c r="G13" s="859">
        <v>790</v>
      </c>
      <c r="H13" s="857"/>
      <c r="I13" s="859"/>
      <c r="J13" s="857"/>
      <c r="K13" s="859"/>
      <c r="L13" s="857"/>
      <c r="M13" s="859"/>
      <c r="N13" s="857"/>
      <c r="O13" s="859"/>
      <c r="P13" s="857"/>
      <c r="Q13" s="859"/>
      <c r="R13" s="857"/>
      <c r="S13" s="859"/>
      <c r="T13" s="857"/>
      <c r="U13" s="859"/>
      <c r="V13" s="857"/>
      <c r="W13" s="859"/>
      <c r="X13" s="883">
        <f t="shared" si="1"/>
        <v>0</v>
      </c>
      <c r="Y13" s="883">
        <f t="shared" si="2"/>
        <v>6435</v>
      </c>
      <c r="Z13" s="879">
        <f t="shared" si="3"/>
        <v>6435</v>
      </c>
      <c r="AA13" s="955"/>
      <c r="AB13" s="913"/>
      <c r="AC13" s="882"/>
      <c r="AD13" s="859"/>
      <c r="AE13" s="882"/>
      <c r="AF13" s="859"/>
      <c r="AG13" s="882"/>
      <c r="AH13" s="859"/>
      <c r="AI13" s="882"/>
      <c r="AJ13" s="859"/>
      <c r="AK13" s="882"/>
      <c r="AL13" s="859"/>
      <c r="AM13" s="882"/>
      <c r="AN13" s="859"/>
      <c r="AO13" s="882">
        <f t="shared" si="4"/>
        <v>0</v>
      </c>
      <c r="AP13" s="857">
        <f t="shared" si="5"/>
        <v>0</v>
      </c>
      <c r="AQ13" s="946">
        <f t="shared" si="0"/>
        <v>0</v>
      </c>
    </row>
    <row r="14" spans="1:43" s="649" customFormat="1" ht="16.5" x14ac:dyDescent="0.2">
      <c r="A14" s="667"/>
      <c r="B14" s="850" t="s">
        <v>317</v>
      </c>
      <c r="C14" s="635" t="s">
        <v>877</v>
      </c>
      <c r="D14" s="853">
        <v>1690</v>
      </c>
      <c r="E14" s="854">
        <v>862</v>
      </c>
      <c r="F14" s="855">
        <v>225</v>
      </c>
      <c r="G14" s="854">
        <v>168</v>
      </c>
      <c r="H14" s="855">
        <v>418</v>
      </c>
      <c r="I14" s="859"/>
      <c r="J14" s="855">
        <v>38</v>
      </c>
      <c r="K14" s="854"/>
      <c r="L14" s="855"/>
      <c r="M14" s="854"/>
      <c r="N14" s="872"/>
      <c r="O14" s="859"/>
      <c r="P14" s="872"/>
      <c r="Q14" s="871"/>
      <c r="R14" s="872"/>
      <c r="S14" s="871"/>
      <c r="T14" s="872"/>
      <c r="U14" s="871"/>
      <c r="V14" s="872"/>
      <c r="W14" s="871"/>
      <c r="X14" s="883">
        <f t="shared" si="1"/>
        <v>2371</v>
      </c>
      <c r="Y14" s="883">
        <f t="shared" si="2"/>
        <v>1030</v>
      </c>
      <c r="Z14" s="879">
        <f t="shared" si="3"/>
        <v>3401</v>
      </c>
      <c r="AA14" s="955">
        <v>2371</v>
      </c>
      <c r="AB14" s="913"/>
      <c r="AC14" s="882"/>
      <c r="AD14" s="859"/>
      <c r="AE14" s="882"/>
      <c r="AF14" s="859"/>
      <c r="AG14" s="882"/>
      <c r="AH14" s="859"/>
      <c r="AI14" s="882"/>
      <c r="AJ14" s="859"/>
      <c r="AK14" s="882"/>
      <c r="AL14" s="859"/>
      <c r="AM14" s="882"/>
      <c r="AN14" s="859"/>
      <c r="AO14" s="882">
        <f t="shared" si="4"/>
        <v>2371</v>
      </c>
      <c r="AP14" s="857">
        <f t="shared" si="5"/>
        <v>0</v>
      </c>
      <c r="AQ14" s="946">
        <f t="shared" si="0"/>
        <v>2371</v>
      </c>
    </row>
    <row r="15" spans="1:43" s="649" customFormat="1" ht="16.5" x14ac:dyDescent="0.2">
      <c r="A15" s="667"/>
      <c r="B15" s="850" t="s">
        <v>318</v>
      </c>
      <c r="C15" s="635" t="s">
        <v>878</v>
      </c>
      <c r="D15" s="853"/>
      <c r="E15" s="854">
        <v>1524</v>
      </c>
      <c r="F15" s="855"/>
      <c r="G15" s="854">
        <v>304</v>
      </c>
      <c r="H15" s="855"/>
      <c r="I15" s="859"/>
      <c r="J15" s="855"/>
      <c r="K15" s="871"/>
      <c r="L15" s="872"/>
      <c r="M15" s="871"/>
      <c r="N15" s="872"/>
      <c r="O15" s="859"/>
      <c r="P15" s="872"/>
      <c r="Q15" s="871"/>
      <c r="R15" s="872"/>
      <c r="S15" s="871"/>
      <c r="T15" s="872"/>
      <c r="U15" s="871"/>
      <c r="V15" s="872"/>
      <c r="W15" s="871"/>
      <c r="X15" s="883">
        <f t="shared" si="1"/>
        <v>0</v>
      </c>
      <c r="Y15" s="883">
        <f t="shared" si="2"/>
        <v>1828</v>
      </c>
      <c r="Z15" s="879">
        <f t="shared" si="3"/>
        <v>1828</v>
      </c>
      <c r="AA15" s="955"/>
      <c r="AB15" s="913"/>
      <c r="AC15" s="882"/>
      <c r="AD15" s="859"/>
      <c r="AE15" s="882"/>
      <c r="AF15" s="859"/>
      <c r="AG15" s="882"/>
      <c r="AH15" s="859"/>
      <c r="AI15" s="882"/>
      <c r="AJ15" s="859"/>
      <c r="AK15" s="882"/>
      <c r="AL15" s="859"/>
      <c r="AM15" s="882"/>
      <c r="AN15" s="859"/>
      <c r="AO15" s="882">
        <f t="shared" si="4"/>
        <v>0</v>
      </c>
      <c r="AP15" s="857">
        <f t="shared" si="5"/>
        <v>0</v>
      </c>
      <c r="AQ15" s="946">
        <f t="shared" si="0"/>
        <v>0</v>
      </c>
    </row>
    <row r="16" spans="1:43" s="649" customFormat="1" x14ac:dyDescent="0.2">
      <c r="A16" s="667"/>
      <c r="B16" s="850" t="s">
        <v>319</v>
      </c>
      <c r="C16" s="635" t="s">
        <v>1157</v>
      </c>
      <c r="D16" s="853">
        <v>5649</v>
      </c>
      <c r="E16" s="854"/>
      <c r="F16" s="855">
        <v>734</v>
      </c>
      <c r="G16" s="854"/>
      <c r="H16" s="855">
        <v>200</v>
      </c>
      <c r="I16" s="859"/>
      <c r="J16" s="855"/>
      <c r="K16" s="871"/>
      <c r="L16" s="872"/>
      <c r="M16" s="871"/>
      <c r="N16" s="872"/>
      <c r="O16" s="859"/>
      <c r="P16" s="872"/>
      <c r="Q16" s="871"/>
      <c r="R16" s="872"/>
      <c r="S16" s="871"/>
      <c r="T16" s="872"/>
      <c r="U16" s="871"/>
      <c r="V16" s="872"/>
      <c r="W16" s="871"/>
      <c r="X16" s="883"/>
      <c r="Y16" s="883"/>
      <c r="Z16" s="879"/>
      <c r="AA16" s="955">
        <v>6583</v>
      </c>
      <c r="AB16" s="913"/>
      <c r="AC16" s="882"/>
      <c r="AD16" s="859"/>
      <c r="AE16" s="882"/>
      <c r="AF16" s="859"/>
      <c r="AG16" s="882"/>
      <c r="AH16" s="859"/>
      <c r="AI16" s="882"/>
      <c r="AJ16" s="859"/>
      <c r="AK16" s="882"/>
      <c r="AL16" s="859"/>
      <c r="AM16" s="882"/>
      <c r="AN16" s="859"/>
      <c r="AO16" s="882">
        <f t="shared" si="4"/>
        <v>6583</v>
      </c>
      <c r="AP16" s="857">
        <f t="shared" si="5"/>
        <v>0</v>
      </c>
      <c r="AQ16" s="946">
        <f t="shared" si="0"/>
        <v>6583</v>
      </c>
    </row>
    <row r="17" spans="1:43" s="649" customFormat="1" x14ac:dyDescent="0.2">
      <c r="A17" s="667"/>
      <c r="B17" s="850" t="s">
        <v>320</v>
      </c>
      <c r="C17" s="774" t="s">
        <v>1151</v>
      </c>
      <c r="D17" s="853"/>
      <c r="E17" s="854"/>
      <c r="F17" s="855"/>
      <c r="G17" s="854"/>
      <c r="H17" s="855"/>
      <c r="I17" s="859"/>
      <c r="J17" s="855"/>
      <c r="K17" s="871"/>
      <c r="L17" s="872"/>
      <c r="M17" s="871"/>
      <c r="N17" s="872"/>
      <c r="O17" s="859"/>
      <c r="P17" s="872"/>
      <c r="Q17" s="871"/>
      <c r="R17" s="872"/>
      <c r="S17" s="871"/>
      <c r="T17" s="872"/>
      <c r="U17" s="871"/>
      <c r="V17" s="872"/>
      <c r="W17" s="871"/>
      <c r="X17" s="883"/>
      <c r="Y17" s="883"/>
      <c r="Z17" s="879"/>
      <c r="AA17" s="955"/>
      <c r="AB17" s="913"/>
      <c r="AC17" s="882"/>
      <c r="AD17" s="859"/>
      <c r="AE17" s="882"/>
      <c r="AF17" s="859"/>
      <c r="AG17" s="882"/>
      <c r="AH17" s="859"/>
      <c r="AI17" s="882"/>
      <c r="AJ17" s="859"/>
      <c r="AK17" s="882"/>
      <c r="AL17" s="859"/>
      <c r="AM17" s="882"/>
      <c r="AN17" s="859">
        <v>6074</v>
      </c>
      <c r="AO17" s="882">
        <f t="shared" si="4"/>
        <v>0</v>
      </c>
      <c r="AP17" s="857">
        <f t="shared" si="5"/>
        <v>6074</v>
      </c>
      <c r="AQ17" s="946">
        <f t="shared" si="0"/>
        <v>6074</v>
      </c>
    </row>
    <row r="18" spans="1:43" s="649" customFormat="1" ht="13.5" customHeight="1" thickBot="1" x14ac:dyDescent="0.25">
      <c r="A18" s="667"/>
      <c r="B18" s="850" t="s">
        <v>321</v>
      </c>
      <c r="C18" s="635" t="s">
        <v>879</v>
      </c>
      <c r="D18" s="853"/>
      <c r="E18" s="871"/>
      <c r="F18" s="872"/>
      <c r="G18" s="871"/>
      <c r="H18" s="855"/>
      <c r="I18" s="859"/>
      <c r="J18" s="855"/>
      <c r="K18" s="871"/>
      <c r="L18" s="872"/>
      <c r="M18" s="871"/>
      <c r="N18" s="872"/>
      <c r="O18" s="859"/>
      <c r="P18" s="872"/>
      <c r="Q18" s="871"/>
      <c r="R18" s="872"/>
      <c r="S18" s="871"/>
      <c r="T18" s="872"/>
      <c r="U18" s="871"/>
      <c r="V18" s="872"/>
      <c r="W18" s="871"/>
      <c r="X18" s="883">
        <f t="shared" si="1"/>
        <v>0</v>
      </c>
      <c r="Y18" s="883">
        <f t="shared" si="2"/>
        <v>0</v>
      </c>
      <c r="Z18" s="879">
        <f t="shared" si="3"/>
        <v>0</v>
      </c>
      <c r="AA18" s="955"/>
      <c r="AB18" s="913"/>
      <c r="AC18" s="882"/>
      <c r="AD18" s="859"/>
      <c r="AE18" s="882"/>
      <c r="AF18" s="859"/>
      <c r="AG18" s="882"/>
      <c r="AH18" s="859"/>
      <c r="AI18" s="882"/>
      <c r="AJ18" s="859"/>
      <c r="AK18" s="882"/>
      <c r="AL18" s="859"/>
      <c r="AM18" s="882">
        <f>X19-AA19-AC19-AE19-AG19-AI19-AK19</f>
        <v>100552</v>
      </c>
      <c r="AN18" s="859">
        <f>Y19-AB19-AD19-AF19-AH19-AJ19-AL19-AN17</f>
        <v>238377</v>
      </c>
      <c r="AO18" s="882">
        <f t="shared" si="4"/>
        <v>100552</v>
      </c>
      <c r="AP18" s="857">
        <f t="shared" si="5"/>
        <v>238377</v>
      </c>
      <c r="AQ18" s="946">
        <f t="shared" si="0"/>
        <v>338929</v>
      </c>
    </row>
    <row r="19" spans="1:43" s="914" customFormat="1" ht="13.5" customHeight="1" thickBot="1" x14ac:dyDescent="0.25">
      <c r="A19" s="915"/>
      <c r="B19" s="916"/>
      <c r="C19" s="917" t="s">
        <v>905</v>
      </c>
      <c r="D19" s="930">
        <f t="shared" ref="D19:O19" si="6">SUM(D11:D18)</f>
        <v>107891</v>
      </c>
      <c r="E19" s="919">
        <f t="shared" si="6"/>
        <v>121081</v>
      </c>
      <c r="F19" s="918">
        <f t="shared" si="6"/>
        <v>959</v>
      </c>
      <c r="G19" s="919">
        <f t="shared" si="6"/>
        <v>31949</v>
      </c>
      <c r="H19" s="918">
        <f t="shared" si="6"/>
        <v>618</v>
      </c>
      <c r="I19" s="919">
        <f t="shared" si="6"/>
        <v>88686</v>
      </c>
      <c r="J19" s="918">
        <f t="shared" si="6"/>
        <v>38</v>
      </c>
      <c r="K19" s="919">
        <f t="shared" si="6"/>
        <v>0</v>
      </c>
      <c r="L19" s="918">
        <f t="shared" si="6"/>
        <v>0</v>
      </c>
      <c r="M19" s="919">
        <f t="shared" si="6"/>
        <v>0</v>
      </c>
      <c r="N19" s="918">
        <f t="shared" si="6"/>
        <v>0</v>
      </c>
      <c r="O19" s="919">
        <f t="shared" si="6"/>
        <v>0</v>
      </c>
      <c r="P19" s="918">
        <f>SUM(P11:P18)</f>
        <v>0</v>
      </c>
      <c r="Q19" s="919">
        <f t="shared" ref="Q19:W19" si="7">SUM(Q11:Q18)</f>
        <v>3200</v>
      </c>
      <c r="R19" s="918">
        <f t="shared" si="7"/>
        <v>0</v>
      </c>
      <c r="S19" s="919">
        <f t="shared" si="7"/>
        <v>0</v>
      </c>
      <c r="T19" s="918">
        <f t="shared" si="7"/>
        <v>0</v>
      </c>
      <c r="U19" s="919">
        <f t="shared" si="7"/>
        <v>0</v>
      </c>
      <c r="V19" s="918">
        <f t="shared" si="7"/>
        <v>0</v>
      </c>
      <c r="W19" s="919">
        <f t="shared" si="7"/>
        <v>0</v>
      </c>
      <c r="X19" s="920">
        <f t="shared" si="1"/>
        <v>109506</v>
      </c>
      <c r="Y19" s="920">
        <f t="shared" si="2"/>
        <v>244916</v>
      </c>
      <c r="Z19" s="921">
        <f t="shared" si="3"/>
        <v>354422</v>
      </c>
      <c r="AA19" s="922">
        <f>SUM(AA11:AA18)</f>
        <v>8954</v>
      </c>
      <c r="AB19" s="923">
        <f t="shared" ref="AB19:AN19" si="8">SUM(AB11:AB18)</f>
        <v>0</v>
      </c>
      <c r="AC19" s="922">
        <f t="shared" si="8"/>
        <v>0</v>
      </c>
      <c r="AD19" s="923">
        <f t="shared" si="8"/>
        <v>465</v>
      </c>
      <c r="AE19" s="922">
        <f t="shared" si="8"/>
        <v>0</v>
      </c>
      <c r="AF19" s="923">
        <f t="shared" si="8"/>
        <v>0</v>
      </c>
      <c r="AG19" s="922">
        <f t="shared" si="8"/>
        <v>0</v>
      </c>
      <c r="AH19" s="923">
        <f t="shared" si="8"/>
        <v>0</v>
      </c>
      <c r="AI19" s="922">
        <f t="shared" si="8"/>
        <v>0</v>
      </c>
      <c r="AJ19" s="923">
        <f t="shared" si="8"/>
        <v>0</v>
      </c>
      <c r="AK19" s="922">
        <f t="shared" si="8"/>
        <v>0</v>
      </c>
      <c r="AL19" s="923">
        <f t="shared" si="8"/>
        <v>0</v>
      </c>
      <c r="AM19" s="922">
        <f t="shared" si="8"/>
        <v>100552</v>
      </c>
      <c r="AN19" s="923">
        <f t="shared" si="8"/>
        <v>244451</v>
      </c>
      <c r="AO19" s="924">
        <f t="shared" si="4"/>
        <v>109506</v>
      </c>
      <c r="AP19" s="924">
        <f t="shared" si="5"/>
        <v>244916</v>
      </c>
      <c r="AQ19" s="956">
        <f t="shared" si="0"/>
        <v>354422</v>
      </c>
    </row>
    <row r="20" spans="1:43" ht="13.5" customHeight="1" x14ac:dyDescent="0.15">
      <c r="A20" s="307"/>
      <c r="B20" s="850"/>
      <c r="C20" s="650"/>
      <c r="D20" s="856"/>
      <c r="E20" s="859"/>
      <c r="F20" s="857"/>
      <c r="G20" s="859"/>
      <c r="H20" s="857"/>
      <c r="I20" s="859"/>
      <c r="J20" s="857"/>
      <c r="K20" s="859"/>
      <c r="L20" s="882"/>
      <c r="M20" s="859"/>
      <c r="N20" s="857"/>
      <c r="O20" s="884"/>
      <c r="P20" s="857"/>
      <c r="Q20" s="859"/>
      <c r="R20" s="857"/>
      <c r="S20" s="859"/>
      <c r="T20" s="857"/>
      <c r="U20" s="859"/>
      <c r="V20" s="857"/>
      <c r="W20" s="859"/>
      <c r="X20" s="883"/>
      <c r="Y20" s="883"/>
      <c r="Z20" s="879"/>
      <c r="AA20" s="957"/>
      <c r="AB20" s="878"/>
      <c r="AC20" s="947"/>
      <c r="AD20" s="884"/>
      <c r="AE20" s="947"/>
      <c r="AF20" s="884"/>
      <c r="AG20" s="947"/>
      <c r="AH20" s="884"/>
      <c r="AI20" s="947"/>
      <c r="AJ20" s="884"/>
      <c r="AK20" s="947"/>
      <c r="AL20" s="884"/>
      <c r="AM20" s="947"/>
      <c r="AN20" s="884"/>
      <c r="AO20" s="882"/>
      <c r="AP20" s="857"/>
      <c r="AQ20" s="946"/>
    </row>
    <row r="21" spans="1:43" s="649" customFormat="1" ht="19.5" x14ac:dyDescent="0.2">
      <c r="A21" s="667"/>
      <c r="B21" s="899" t="s">
        <v>880</v>
      </c>
      <c r="C21" s="905" t="s">
        <v>881</v>
      </c>
      <c r="D21" s="856"/>
      <c r="E21" s="859"/>
      <c r="F21" s="857"/>
      <c r="G21" s="859"/>
      <c r="H21" s="857"/>
      <c r="I21" s="859"/>
      <c r="J21" s="857"/>
      <c r="K21" s="859"/>
      <c r="L21" s="882"/>
      <c r="M21" s="859"/>
      <c r="N21" s="857"/>
      <c r="O21" s="859"/>
      <c r="P21" s="857"/>
      <c r="Q21" s="859"/>
      <c r="R21" s="857"/>
      <c r="S21" s="859"/>
      <c r="T21" s="857"/>
      <c r="U21" s="859"/>
      <c r="V21" s="857"/>
      <c r="W21" s="859"/>
      <c r="X21" s="883"/>
      <c r="Y21" s="883"/>
      <c r="Z21" s="879"/>
      <c r="AA21" s="882"/>
      <c r="AB21" s="859"/>
      <c r="AC21" s="882"/>
      <c r="AD21" s="859"/>
      <c r="AE21" s="882"/>
      <c r="AF21" s="859"/>
      <c r="AG21" s="882"/>
      <c r="AH21" s="859"/>
      <c r="AI21" s="882"/>
      <c r="AJ21" s="859"/>
      <c r="AK21" s="882"/>
      <c r="AL21" s="859"/>
      <c r="AM21" s="882"/>
      <c r="AN21" s="859"/>
      <c r="AO21" s="882">
        <f t="shared" si="4"/>
        <v>0</v>
      </c>
      <c r="AP21" s="857">
        <f t="shared" si="5"/>
        <v>0</v>
      </c>
      <c r="AQ21" s="946">
        <f t="shared" si="0"/>
        <v>0</v>
      </c>
    </row>
    <row r="22" spans="1:43" s="649" customFormat="1" ht="57.75" x14ac:dyDescent="0.2">
      <c r="A22" s="667"/>
      <c r="B22" s="850" t="s">
        <v>307</v>
      </c>
      <c r="C22" s="635" t="s">
        <v>882</v>
      </c>
      <c r="D22" s="853">
        <v>32646</v>
      </c>
      <c r="E22" s="854">
        <v>38981</v>
      </c>
      <c r="F22" s="855"/>
      <c r="G22" s="854">
        <v>9299</v>
      </c>
      <c r="H22" s="855">
        <v>17520</v>
      </c>
      <c r="I22" s="871">
        <v>1222</v>
      </c>
      <c r="J22" s="855"/>
      <c r="K22" s="871"/>
      <c r="L22" s="872"/>
      <c r="M22" s="871"/>
      <c r="N22" s="872"/>
      <c r="O22" s="859"/>
      <c r="P22" s="872"/>
      <c r="Q22" s="871"/>
      <c r="R22" s="872"/>
      <c r="S22" s="871"/>
      <c r="T22" s="872"/>
      <c r="U22" s="871"/>
      <c r="V22" s="872"/>
      <c r="W22" s="871"/>
      <c r="X22" s="883">
        <f t="shared" si="1"/>
        <v>50166</v>
      </c>
      <c r="Y22" s="883">
        <f t="shared" si="2"/>
        <v>49502</v>
      </c>
      <c r="Z22" s="879">
        <f t="shared" si="3"/>
        <v>99668</v>
      </c>
      <c r="AA22" s="882"/>
      <c r="AB22" s="859">
        <v>100</v>
      </c>
      <c r="AC22" s="882"/>
      <c r="AD22" s="859">
        <v>139050</v>
      </c>
      <c r="AE22" s="882"/>
      <c r="AF22" s="859"/>
      <c r="AG22" s="882"/>
      <c r="AH22" s="859"/>
      <c r="AI22" s="882"/>
      <c r="AJ22" s="859"/>
      <c r="AK22" s="882"/>
      <c r="AL22" s="859"/>
      <c r="AM22" s="882"/>
      <c r="AN22" s="859"/>
      <c r="AO22" s="882">
        <f t="shared" si="4"/>
        <v>0</v>
      </c>
      <c r="AP22" s="857">
        <f t="shared" si="5"/>
        <v>139150</v>
      </c>
      <c r="AQ22" s="946">
        <f t="shared" si="0"/>
        <v>139150</v>
      </c>
    </row>
    <row r="23" spans="1:43" s="649" customFormat="1" ht="13.5" customHeight="1" x14ac:dyDescent="0.2">
      <c r="A23" s="667"/>
      <c r="B23" s="850" t="s">
        <v>315</v>
      </c>
      <c r="C23" s="650" t="s">
        <v>883</v>
      </c>
      <c r="D23" s="856">
        <v>314</v>
      </c>
      <c r="E23" s="859">
        <v>4438</v>
      </c>
      <c r="F23" s="857"/>
      <c r="G23" s="859">
        <v>587</v>
      </c>
      <c r="H23" s="857">
        <v>1355</v>
      </c>
      <c r="I23" s="859"/>
      <c r="J23" s="857"/>
      <c r="K23" s="859"/>
      <c r="L23" s="882"/>
      <c r="M23" s="859"/>
      <c r="N23" s="857"/>
      <c r="O23" s="859"/>
      <c r="P23" s="857"/>
      <c r="Q23" s="859"/>
      <c r="R23" s="857"/>
      <c r="S23" s="859"/>
      <c r="T23" s="857"/>
      <c r="U23" s="859"/>
      <c r="V23" s="857"/>
      <c r="W23" s="859"/>
      <c r="X23" s="883">
        <f t="shared" si="1"/>
        <v>1669</v>
      </c>
      <c r="Y23" s="883">
        <f t="shared" si="2"/>
        <v>5025</v>
      </c>
      <c r="Z23" s="879">
        <f t="shared" si="3"/>
        <v>6694</v>
      </c>
      <c r="AA23" s="882"/>
      <c r="AB23" s="859"/>
      <c r="AC23" s="882"/>
      <c r="AD23" s="859"/>
      <c r="AE23" s="882"/>
      <c r="AF23" s="859"/>
      <c r="AG23" s="882"/>
      <c r="AH23" s="859"/>
      <c r="AI23" s="882"/>
      <c r="AJ23" s="859"/>
      <c r="AK23" s="882"/>
      <c r="AL23" s="859"/>
      <c r="AM23" s="882"/>
      <c r="AN23" s="859"/>
      <c r="AO23" s="882">
        <f t="shared" si="4"/>
        <v>0</v>
      </c>
      <c r="AP23" s="857">
        <f t="shared" si="5"/>
        <v>0</v>
      </c>
      <c r="AQ23" s="946">
        <f t="shared" si="0"/>
        <v>0</v>
      </c>
    </row>
    <row r="24" spans="1:43" s="649" customFormat="1" ht="16.5" x14ac:dyDescent="0.2">
      <c r="A24" s="667"/>
      <c r="B24" s="850" t="s">
        <v>316</v>
      </c>
      <c r="C24" s="650" t="s">
        <v>884</v>
      </c>
      <c r="D24" s="856"/>
      <c r="E24" s="859">
        <v>99074</v>
      </c>
      <c r="F24" s="857"/>
      <c r="G24" s="859">
        <v>12510</v>
      </c>
      <c r="H24" s="857"/>
      <c r="I24" s="859"/>
      <c r="J24" s="857"/>
      <c r="K24" s="859"/>
      <c r="L24" s="882"/>
      <c r="M24" s="859"/>
      <c r="N24" s="857"/>
      <c r="O24" s="859"/>
      <c r="P24" s="857"/>
      <c r="Q24" s="859"/>
      <c r="R24" s="857"/>
      <c r="S24" s="859"/>
      <c r="T24" s="857"/>
      <c r="U24" s="859"/>
      <c r="V24" s="857"/>
      <c r="W24" s="859"/>
      <c r="X24" s="883">
        <f t="shared" si="1"/>
        <v>0</v>
      </c>
      <c r="Y24" s="883">
        <f t="shared" si="2"/>
        <v>111584</v>
      </c>
      <c r="Z24" s="879">
        <f t="shared" si="3"/>
        <v>111584</v>
      </c>
      <c r="AA24" s="882"/>
      <c r="AB24" s="859"/>
      <c r="AC24" s="882"/>
      <c r="AD24" s="859"/>
      <c r="AE24" s="882"/>
      <c r="AF24" s="859"/>
      <c r="AG24" s="882"/>
      <c r="AH24" s="859"/>
      <c r="AI24" s="882"/>
      <c r="AJ24" s="859"/>
      <c r="AK24" s="882"/>
      <c r="AL24" s="859"/>
      <c r="AM24" s="882"/>
      <c r="AN24" s="859"/>
      <c r="AO24" s="882">
        <f t="shared" si="4"/>
        <v>0</v>
      </c>
      <c r="AP24" s="857">
        <f t="shared" si="5"/>
        <v>0</v>
      </c>
      <c r="AQ24" s="946">
        <f t="shared" si="0"/>
        <v>0</v>
      </c>
    </row>
    <row r="25" spans="1:43" s="649" customFormat="1" ht="14.25" customHeight="1" x14ac:dyDescent="0.2">
      <c r="A25" s="667"/>
      <c r="B25" s="850" t="s">
        <v>317</v>
      </c>
      <c r="C25" s="650" t="s">
        <v>885</v>
      </c>
      <c r="D25" s="856"/>
      <c r="E25" s="859">
        <v>965</v>
      </c>
      <c r="F25" s="857"/>
      <c r="G25" s="859">
        <v>63</v>
      </c>
      <c r="H25" s="857"/>
      <c r="I25" s="859"/>
      <c r="J25" s="857"/>
      <c r="K25" s="859"/>
      <c r="L25" s="882"/>
      <c r="M25" s="859"/>
      <c r="N25" s="857"/>
      <c r="O25" s="859"/>
      <c r="P25" s="857"/>
      <c r="Q25" s="859"/>
      <c r="R25" s="857"/>
      <c r="S25" s="859"/>
      <c r="T25" s="857"/>
      <c r="U25" s="859"/>
      <c r="V25" s="857"/>
      <c r="W25" s="859"/>
      <c r="X25" s="883">
        <f t="shared" si="1"/>
        <v>0</v>
      </c>
      <c r="Y25" s="883">
        <f t="shared" si="2"/>
        <v>1028</v>
      </c>
      <c r="Z25" s="879">
        <f t="shared" si="3"/>
        <v>1028</v>
      </c>
      <c r="AA25" s="882"/>
      <c r="AB25" s="859">
        <v>1028</v>
      </c>
      <c r="AC25" s="882"/>
      <c r="AD25" s="859"/>
      <c r="AE25" s="882"/>
      <c r="AF25" s="859"/>
      <c r="AG25" s="882"/>
      <c r="AH25" s="859"/>
      <c r="AI25" s="882"/>
      <c r="AJ25" s="859"/>
      <c r="AK25" s="882"/>
      <c r="AL25" s="859"/>
      <c r="AM25" s="882"/>
      <c r="AN25" s="859"/>
      <c r="AO25" s="882">
        <f t="shared" si="4"/>
        <v>0</v>
      </c>
      <c r="AP25" s="857">
        <f t="shared" si="5"/>
        <v>1028</v>
      </c>
      <c r="AQ25" s="946">
        <f t="shared" si="0"/>
        <v>1028</v>
      </c>
    </row>
    <row r="26" spans="1:43" s="649" customFormat="1" ht="14.25" customHeight="1" x14ac:dyDescent="0.2">
      <c r="A26" s="667"/>
      <c r="B26" s="850" t="s">
        <v>318</v>
      </c>
      <c r="C26" s="650" t="s">
        <v>886</v>
      </c>
      <c r="D26" s="856"/>
      <c r="E26" s="859"/>
      <c r="F26" s="857"/>
      <c r="G26" s="859"/>
      <c r="H26" s="857">
        <v>5456</v>
      </c>
      <c r="I26" s="859">
        <v>21400</v>
      </c>
      <c r="J26" s="857"/>
      <c r="K26" s="859"/>
      <c r="L26" s="882"/>
      <c r="M26" s="859"/>
      <c r="N26" s="857"/>
      <c r="O26" s="859"/>
      <c r="P26" s="857"/>
      <c r="Q26" s="859"/>
      <c r="R26" s="857"/>
      <c r="S26" s="859"/>
      <c r="T26" s="857"/>
      <c r="U26" s="859"/>
      <c r="V26" s="857"/>
      <c r="W26" s="859"/>
      <c r="X26" s="883">
        <f t="shared" si="1"/>
        <v>5456</v>
      </c>
      <c r="Y26" s="883">
        <f t="shared" si="2"/>
        <v>21400</v>
      </c>
      <c r="Z26" s="879">
        <f t="shared" si="3"/>
        <v>26856</v>
      </c>
      <c r="AA26" s="882"/>
      <c r="AB26" s="859"/>
      <c r="AC26" s="882"/>
      <c r="AD26" s="859"/>
      <c r="AE26" s="882"/>
      <c r="AF26" s="859"/>
      <c r="AG26" s="882"/>
      <c r="AH26" s="859"/>
      <c r="AI26" s="882"/>
      <c r="AJ26" s="859"/>
      <c r="AK26" s="882"/>
      <c r="AL26" s="859"/>
      <c r="AM26" s="882"/>
      <c r="AN26" s="859"/>
      <c r="AO26" s="882">
        <f t="shared" si="4"/>
        <v>0</v>
      </c>
      <c r="AP26" s="857">
        <f t="shared" si="5"/>
        <v>0</v>
      </c>
      <c r="AQ26" s="946">
        <f t="shared" si="0"/>
        <v>0</v>
      </c>
    </row>
    <row r="27" spans="1:43" s="649" customFormat="1" ht="14.25" customHeight="1" x14ac:dyDescent="0.2">
      <c r="A27" s="667"/>
      <c r="B27" s="850" t="s">
        <v>319</v>
      </c>
      <c r="C27" s="650" t="s">
        <v>887</v>
      </c>
      <c r="D27" s="856"/>
      <c r="E27" s="859"/>
      <c r="F27" s="857"/>
      <c r="G27" s="859"/>
      <c r="H27" s="857"/>
      <c r="I27" s="859"/>
      <c r="J27" s="857"/>
      <c r="K27" s="859"/>
      <c r="L27" s="882"/>
      <c r="M27" s="859"/>
      <c r="N27" s="857"/>
      <c r="O27" s="859"/>
      <c r="P27" s="857"/>
      <c r="Q27" s="859"/>
      <c r="R27" s="857"/>
      <c r="S27" s="859"/>
      <c r="T27" s="857"/>
      <c r="U27" s="859"/>
      <c r="V27" s="857"/>
      <c r="W27" s="859"/>
      <c r="X27" s="883">
        <f t="shared" si="1"/>
        <v>0</v>
      </c>
      <c r="Y27" s="883">
        <f t="shared" si="2"/>
        <v>0</v>
      </c>
      <c r="Z27" s="879">
        <f t="shared" si="3"/>
        <v>0</v>
      </c>
      <c r="AA27" s="882"/>
      <c r="AB27" s="859"/>
      <c r="AC27" s="882"/>
      <c r="AD27" s="859"/>
      <c r="AE27" s="882"/>
      <c r="AF27" s="859"/>
      <c r="AG27" s="882"/>
      <c r="AH27" s="859"/>
      <c r="AI27" s="882"/>
      <c r="AJ27" s="859"/>
      <c r="AK27" s="882"/>
      <c r="AL27" s="859"/>
      <c r="AM27" s="882"/>
      <c r="AN27" s="859"/>
      <c r="AO27" s="882">
        <f t="shared" si="4"/>
        <v>0</v>
      </c>
      <c r="AP27" s="857">
        <f t="shared" si="5"/>
        <v>0</v>
      </c>
      <c r="AQ27" s="946">
        <f t="shared" si="0"/>
        <v>0</v>
      </c>
    </row>
    <row r="28" spans="1:43" s="649" customFormat="1" ht="14.25" customHeight="1" x14ac:dyDescent="0.2">
      <c r="A28" s="667"/>
      <c r="B28" s="850" t="s">
        <v>320</v>
      </c>
      <c r="C28" s="650" t="s">
        <v>888</v>
      </c>
      <c r="D28" s="856"/>
      <c r="E28" s="859"/>
      <c r="F28" s="857"/>
      <c r="G28" s="859"/>
      <c r="H28" s="857"/>
      <c r="I28" s="859"/>
      <c r="J28" s="857"/>
      <c r="K28" s="859"/>
      <c r="L28" s="882"/>
      <c r="M28" s="859"/>
      <c r="N28" s="857"/>
      <c r="O28" s="859"/>
      <c r="P28" s="857"/>
      <c r="Q28" s="859"/>
      <c r="R28" s="857"/>
      <c r="S28" s="859"/>
      <c r="T28" s="857"/>
      <c r="U28" s="859"/>
      <c r="V28" s="857"/>
      <c r="W28" s="859"/>
      <c r="X28" s="883">
        <f t="shared" si="1"/>
        <v>0</v>
      </c>
      <c r="Y28" s="883">
        <f t="shared" si="2"/>
        <v>0</v>
      </c>
      <c r="Z28" s="879">
        <f t="shared" si="3"/>
        <v>0</v>
      </c>
      <c r="AA28" s="882"/>
      <c r="AB28" s="859"/>
      <c r="AC28" s="882"/>
      <c r="AD28" s="859"/>
      <c r="AE28" s="882"/>
      <c r="AF28" s="859"/>
      <c r="AG28" s="882"/>
      <c r="AH28" s="859"/>
      <c r="AI28" s="882"/>
      <c r="AJ28" s="859"/>
      <c r="AK28" s="882"/>
      <c r="AL28" s="859"/>
      <c r="AM28" s="882"/>
      <c r="AN28" s="859"/>
      <c r="AO28" s="882">
        <f t="shared" si="4"/>
        <v>0</v>
      </c>
      <c r="AP28" s="857">
        <f t="shared" si="5"/>
        <v>0</v>
      </c>
      <c r="AQ28" s="946">
        <f>AO28+AP28</f>
        <v>0</v>
      </c>
    </row>
    <row r="29" spans="1:43" s="649" customFormat="1" ht="14.25" customHeight="1" x14ac:dyDescent="0.2">
      <c r="A29" s="667"/>
      <c r="B29" s="850" t="s">
        <v>321</v>
      </c>
      <c r="C29" s="650" t="s">
        <v>889</v>
      </c>
      <c r="D29" s="856"/>
      <c r="E29" s="859"/>
      <c r="F29" s="857"/>
      <c r="G29" s="859"/>
      <c r="H29" s="857"/>
      <c r="I29" s="859"/>
      <c r="J29" s="857"/>
      <c r="K29" s="859"/>
      <c r="L29" s="882"/>
      <c r="M29" s="859"/>
      <c r="N29" s="857"/>
      <c r="O29" s="859"/>
      <c r="P29" s="857"/>
      <c r="Q29" s="859"/>
      <c r="R29" s="857"/>
      <c r="S29" s="859"/>
      <c r="T29" s="857"/>
      <c r="U29" s="859"/>
      <c r="V29" s="857"/>
      <c r="W29" s="859"/>
      <c r="X29" s="883">
        <f t="shared" si="1"/>
        <v>0</v>
      </c>
      <c r="Y29" s="883">
        <f t="shared" si="2"/>
        <v>0</v>
      </c>
      <c r="Z29" s="879">
        <f t="shared" si="3"/>
        <v>0</v>
      </c>
      <c r="AA29" s="882"/>
      <c r="AB29" s="859"/>
      <c r="AC29" s="882"/>
      <c r="AD29" s="859"/>
      <c r="AE29" s="882"/>
      <c r="AF29" s="859"/>
      <c r="AG29" s="882"/>
      <c r="AH29" s="859"/>
      <c r="AI29" s="882"/>
      <c r="AJ29" s="859"/>
      <c r="AK29" s="882"/>
      <c r="AL29" s="859"/>
      <c r="AM29" s="882"/>
      <c r="AN29" s="859"/>
      <c r="AO29" s="882">
        <f t="shared" si="4"/>
        <v>0</v>
      </c>
      <c r="AP29" s="857">
        <f t="shared" si="5"/>
        <v>0</v>
      </c>
      <c r="AQ29" s="946">
        <f t="shared" ref="AQ29:AQ77" si="9">AO29+AP29</f>
        <v>0</v>
      </c>
    </row>
    <row r="30" spans="1:43" s="649" customFormat="1" ht="14.25" customHeight="1" x14ac:dyDescent="0.2">
      <c r="A30" s="667"/>
      <c r="B30" s="850" t="s">
        <v>322</v>
      </c>
      <c r="C30" s="650" t="s">
        <v>890</v>
      </c>
      <c r="D30" s="856"/>
      <c r="E30" s="859"/>
      <c r="F30" s="857"/>
      <c r="G30" s="859"/>
      <c r="H30" s="857">
        <v>18560</v>
      </c>
      <c r="I30" s="857"/>
      <c r="J30" s="856"/>
      <c r="K30" s="859"/>
      <c r="L30" s="882"/>
      <c r="M30" s="859"/>
      <c r="N30" s="857"/>
      <c r="O30" s="859"/>
      <c r="P30" s="857"/>
      <c r="Q30" s="859"/>
      <c r="R30" s="857"/>
      <c r="S30" s="859"/>
      <c r="T30" s="857"/>
      <c r="U30" s="859"/>
      <c r="V30" s="857"/>
      <c r="W30" s="859"/>
      <c r="X30" s="883">
        <f t="shared" si="1"/>
        <v>18560</v>
      </c>
      <c r="Y30" s="883">
        <f t="shared" si="2"/>
        <v>0</v>
      </c>
      <c r="Z30" s="879">
        <f t="shared" si="3"/>
        <v>18560</v>
      </c>
      <c r="AA30" s="882"/>
      <c r="AB30" s="859"/>
      <c r="AC30" s="882"/>
      <c r="AD30" s="859"/>
      <c r="AE30" s="882"/>
      <c r="AF30" s="859"/>
      <c r="AG30" s="882"/>
      <c r="AH30" s="859"/>
      <c r="AI30" s="882"/>
      <c r="AJ30" s="859"/>
      <c r="AK30" s="882"/>
      <c r="AL30" s="859"/>
      <c r="AM30" s="882"/>
      <c r="AN30" s="859"/>
      <c r="AO30" s="882">
        <f t="shared" si="4"/>
        <v>0</v>
      </c>
      <c r="AP30" s="857">
        <f t="shared" si="5"/>
        <v>0</v>
      </c>
      <c r="AQ30" s="946">
        <f t="shared" si="9"/>
        <v>0</v>
      </c>
    </row>
    <row r="31" spans="1:43" s="649" customFormat="1" ht="14.25" customHeight="1" x14ac:dyDescent="0.2">
      <c r="A31" s="667"/>
      <c r="B31" s="850" t="s">
        <v>351</v>
      </c>
      <c r="C31" s="650" t="s">
        <v>891</v>
      </c>
      <c r="D31" s="856">
        <v>10406</v>
      </c>
      <c r="E31" s="859">
        <v>38876</v>
      </c>
      <c r="F31" s="857"/>
      <c r="G31" s="859">
        <v>6217</v>
      </c>
      <c r="H31" s="857"/>
      <c r="I31" s="857"/>
      <c r="J31" s="856"/>
      <c r="K31" s="859"/>
      <c r="L31" s="882"/>
      <c r="M31" s="859"/>
      <c r="N31" s="857"/>
      <c r="O31" s="859"/>
      <c r="P31" s="857"/>
      <c r="Q31" s="859"/>
      <c r="R31" s="857"/>
      <c r="S31" s="859"/>
      <c r="T31" s="857"/>
      <c r="U31" s="859"/>
      <c r="V31" s="857"/>
      <c r="W31" s="859"/>
      <c r="X31" s="883">
        <f t="shared" si="1"/>
        <v>10406</v>
      </c>
      <c r="Y31" s="883">
        <f t="shared" si="2"/>
        <v>45093</v>
      </c>
      <c r="Z31" s="879">
        <f t="shared" si="3"/>
        <v>55499</v>
      </c>
      <c r="AA31" s="882"/>
      <c r="AB31" s="859"/>
      <c r="AC31" s="882"/>
      <c r="AD31" s="859"/>
      <c r="AE31" s="882"/>
      <c r="AF31" s="859"/>
      <c r="AG31" s="882"/>
      <c r="AH31" s="859"/>
      <c r="AI31" s="882"/>
      <c r="AJ31" s="859"/>
      <c r="AK31" s="882"/>
      <c r="AL31" s="859"/>
      <c r="AM31" s="882"/>
      <c r="AN31" s="859"/>
      <c r="AO31" s="882">
        <f t="shared" si="4"/>
        <v>0</v>
      </c>
      <c r="AP31" s="857">
        <f t="shared" si="5"/>
        <v>0</v>
      </c>
      <c r="AQ31" s="946">
        <f t="shared" si="9"/>
        <v>0</v>
      </c>
    </row>
    <row r="32" spans="1:43" s="649" customFormat="1" ht="14.25" customHeight="1" x14ac:dyDescent="0.2">
      <c r="A32" s="667"/>
      <c r="B32" s="850" t="s">
        <v>352</v>
      </c>
      <c r="C32" s="650" t="s">
        <v>892</v>
      </c>
      <c r="D32" s="856"/>
      <c r="E32" s="859"/>
      <c r="F32" s="857"/>
      <c r="G32" s="859"/>
      <c r="H32" s="857"/>
      <c r="I32" s="857">
        <v>136065</v>
      </c>
      <c r="J32" s="856"/>
      <c r="K32" s="859"/>
      <c r="L32" s="882"/>
      <c r="M32" s="859"/>
      <c r="N32" s="857"/>
      <c r="O32" s="859"/>
      <c r="P32" s="857"/>
      <c r="Q32" s="859">
        <f>'felhalm. kiad.  '!G100</f>
        <v>35681</v>
      </c>
      <c r="R32" s="857"/>
      <c r="S32" s="859"/>
      <c r="T32" s="857"/>
      <c r="U32" s="859"/>
      <c r="V32" s="857"/>
      <c r="W32" s="859"/>
      <c r="X32" s="883">
        <f t="shared" si="1"/>
        <v>0</v>
      </c>
      <c r="Y32" s="883">
        <f t="shared" si="2"/>
        <v>171746</v>
      </c>
      <c r="Z32" s="879">
        <f t="shared" si="3"/>
        <v>171746</v>
      </c>
      <c r="AA32" s="882"/>
      <c r="AB32" s="859"/>
      <c r="AC32" s="882"/>
      <c r="AD32" s="859"/>
      <c r="AE32" s="882"/>
      <c r="AF32" s="859"/>
      <c r="AG32" s="882"/>
      <c r="AH32" s="859"/>
      <c r="AI32" s="882"/>
      <c r="AJ32" s="859"/>
      <c r="AK32" s="882"/>
      <c r="AL32" s="859"/>
      <c r="AM32" s="882"/>
      <c r="AN32" s="859"/>
      <c r="AO32" s="882">
        <f t="shared" si="4"/>
        <v>0</v>
      </c>
      <c r="AP32" s="857">
        <f t="shared" si="5"/>
        <v>0</v>
      </c>
      <c r="AQ32" s="946">
        <f t="shared" si="9"/>
        <v>0</v>
      </c>
    </row>
    <row r="33" spans="1:43" s="649" customFormat="1" ht="14.25" customHeight="1" x14ac:dyDescent="0.2">
      <c r="A33" s="667"/>
      <c r="B33" s="850" t="s">
        <v>353</v>
      </c>
      <c r="C33" s="650" t="s">
        <v>893</v>
      </c>
      <c r="D33" s="856"/>
      <c r="E33" s="859"/>
      <c r="F33" s="857"/>
      <c r="G33" s="859"/>
      <c r="H33" s="857"/>
      <c r="I33" s="857"/>
      <c r="J33" s="856"/>
      <c r="K33" s="859"/>
      <c r="L33" s="882"/>
      <c r="M33" s="859"/>
      <c r="N33" s="857"/>
      <c r="O33" s="859"/>
      <c r="P33" s="857"/>
      <c r="Q33" s="859"/>
      <c r="R33" s="857"/>
      <c r="S33" s="859"/>
      <c r="T33" s="857"/>
      <c r="U33" s="859"/>
      <c r="V33" s="857"/>
      <c r="W33" s="859"/>
      <c r="X33" s="883">
        <f t="shared" si="1"/>
        <v>0</v>
      </c>
      <c r="Y33" s="883">
        <f t="shared" si="2"/>
        <v>0</v>
      </c>
      <c r="Z33" s="879">
        <f t="shared" si="3"/>
        <v>0</v>
      </c>
      <c r="AA33" s="882"/>
      <c r="AB33" s="859"/>
      <c r="AC33" s="882"/>
      <c r="AD33" s="859"/>
      <c r="AE33" s="882"/>
      <c r="AF33" s="859"/>
      <c r="AG33" s="882"/>
      <c r="AH33" s="859"/>
      <c r="AI33" s="882"/>
      <c r="AJ33" s="859"/>
      <c r="AK33" s="882"/>
      <c r="AL33" s="859"/>
      <c r="AM33" s="882"/>
      <c r="AN33" s="859"/>
      <c r="AO33" s="882">
        <f t="shared" si="4"/>
        <v>0</v>
      </c>
      <c r="AP33" s="857">
        <f t="shared" si="5"/>
        <v>0</v>
      </c>
      <c r="AQ33" s="946">
        <f t="shared" si="9"/>
        <v>0</v>
      </c>
    </row>
    <row r="34" spans="1:43" s="649" customFormat="1" ht="14.25" customHeight="1" x14ac:dyDescent="0.2">
      <c r="A34" s="667"/>
      <c r="B34" s="850" t="s">
        <v>354</v>
      </c>
      <c r="C34" s="635" t="s">
        <v>894</v>
      </c>
      <c r="D34" s="856"/>
      <c r="E34" s="859"/>
      <c r="F34" s="857"/>
      <c r="G34" s="859"/>
      <c r="H34" s="857"/>
      <c r="I34" s="857"/>
      <c r="J34" s="856"/>
      <c r="K34" s="859"/>
      <c r="L34" s="882"/>
      <c r="M34" s="859"/>
      <c r="N34" s="857"/>
      <c r="O34" s="859"/>
      <c r="P34" s="857"/>
      <c r="Q34" s="859"/>
      <c r="R34" s="857"/>
      <c r="S34" s="859"/>
      <c r="T34" s="857"/>
      <c r="U34" s="859"/>
      <c r="V34" s="857"/>
      <c r="W34" s="859"/>
      <c r="X34" s="883">
        <f t="shared" si="1"/>
        <v>0</v>
      </c>
      <c r="Y34" s="883">
        <f t="shared" si="2"/>
        <v>0</v>
      </c>
      <c r="Z34" s="879">
        <f t="shared" si="3"/>
        <v>0</v>
      </c>
      <c r="AA34" s="882"/>
      <c r="AB34" s="859"/>
      <c r="AC34" s="882"/>
      <c r="AD34" s="859"/>
      <c r="AE34" s="882"/>
      <c r="AF34" s="859"/>
      <c r="AG34" s="882"/>
      <c r="AH34" s="859"/>
      <c r="AI34" s="882"/>
      <c r="AJ34" s="859"/>
      <c r="AK34" s="882"/>
      <c r="AL34" s="859"/>
      <c r="AM34" s="882"/>
      <c r="AN34" s="859"/>
      <c r="AO34" s="882">
        <f t="shared" si="4"/>
        <v>0</v>
      </c>
      <c r="AP34" s="857">
        <f t="shared" si="5"/>
        <v>0</v>
      </c>
      <c r="AQ34" s="946">
        <f t="shared" si="9"/>
        <v>0</v>
      </c>
    </row>
    <row r="35" spans="1:43" s="649" customFormat="1" ht="14.25" customHeight="1" x14ac:dyDescent="0.2">
      <c r="A35" s="667"/>
      <c r="B35" s="850" t="s">
        <v>355</v>
      </c>
      <c r="C35" s="774" t="s">
        <v>1151</v>
      </c>
      <c r="D35" s="856"/>
      <c r="E35" s="859"/>
      <c r="F35" s="857"/>
      <c r="G35" s="859"/>
      <c r="H35" s="857"/>
      <c r="I35" s="857"/>
      <c r="J35" s="856"/>
      <c r="K35" s="859"/>
      <c r="L35" s="882"/>
      <c r="M35" s="859"/>
      <c r="N35" s="857"/>
      <c r="O35" s="859"/>
      <c r="P35" s="857"/>
      <c r="Q35" s="859"/>
      <c r="R35" s="857"/>
      <c r="S35" s="859"/>
      <c r="T35" s="857"/>
      <c r="U35" s="859"/>
      <c r="V35" s="857"/>
      <c r="W35" s="859"/>
      <c r="X35" s="883">
        <f t="shared" si="1"/>
        <v>0</v>
      </c>
      <c r="Y35" s="883">
        <f t="shared" si="2"/>
        <v>0</v>
      </c>
      <c r="Z35" s="879">
        <f t="shared" si="3"/>
        <v>0</v>
      </c>
      <c r="AA35" s="882"/>
      <c r="AB35" s="859"/>
      <c r="AC35" s="882"/>
      <c r="AD35" s="859"/>
      <c r="AE35" s="882"/>
      <c r="AF35" s="859"/>
      <c r="AG35" s="882"/>
      <c r="AH35" s="859"/>
      <c r="AI35" s="882"/>
      <c r="AJ35" s="859"/>
      <c r="AK35" s="882"/>
      <c r="AL35" s="859"/>
      <c r="AM35" s="882"/>
      <c r="AN35" s="859">
        <v>3503</v>
      </c>
      <c r="AO35" s="882">
        <f t="shared" si="4"/>
        <v>0</v>
      </c>
      <c r="AP35" s="857">
        <f t="shared" si="5"/>
        <v>3503</v>
      </c>
      <c r="AQ35" s="946">
        <f t="shared" si="9"/>
        <v>3503</v>
      </c>
    </row>
    <row r="36" spans="1:43" s="649" customFormat="1" ht="14.25" customHeight="1" thickBot="1" x14ac:dyDescent="0.25">
      <c r="A36" s="667"/>
      <c r="B36" s="850" t="s">
        <v>356</v>
      </c>
      <c r="C36" s="635" t="s">
        <v>879</v>
      </c>
      <c r="D36" s="856"/>
      <c r="E36" s="859"/>
      <c r="F36" s="857"/>
      <c r="G36" s="859"/>
      <c r="H36" s="857"/>
      <c r="I36" s="857"/>
      <c r="J36" s="856"/>
      <c r="K36" s="859"/>
      <c r="L36" s="882"/>
      <c r="M36" s="859"/>
      <c r="N36" s="857"/>
      <c r="O36" s="859"/>
      <c r="P36" s="857"/>
      <c r="Q36" s="859"/>
      <c r="R36" s="857"/>
      <c r="S36" s="859"/>
      <c r="T36" s="857"/>
      <c r="U36" s="859"/>
      <c r="V36" s="857"/>
      <c r="W36" s="859"/>
      <c r="X36" s="883">
        <f t="shared" si="1"/>
        <v>0</v>
      </c>
      <c r="Y36" s="883">
        <f t="shared" si="2"/>
        <v>0</v>
      </c>
      <c r="Z36" s="879">
        <f t="shared" si="3"/>
        <v>0</v>
      </c>
      <c r="AA36" s="882"/>
      <c r="AB36" s="859"/>
      <c r="AC36" s="882"/>
      <c r="AD36" s="859"/>
      <c r="AE36" s="882"/>
      <c r="AF36" s="859"/>
      <c r="AG36" s="882"/>
      <c r="AH36" s="859"/>
      <c r="AI36" s="882"/>
      <c r="AJ36" s="859"/>
      <c r="AK36" s="882"/>
      <c r="AL36" s="859"/>
      <c r="AM36" s="882">
        <f>X37-AA37-AC37-AE37-AG37-AI37-AK37</f>
        <v>86257</v>
      </c>
      <c r="AN36" s="859">
        <f>Y37-AB37-AD37-AF37-AH37-AJ37-AL37-AN35</f>
        <v>261697</v>
      </c>
      <c r="AO36" s="882">
        <f t="shared" si="4"/>
        <v>86257</v>
      </c>
      <c r="AP36" s="857">
        <f t="shared" si="5"/>
        <v>261697</v>
      </c>
      <c r="AQ36" s="946">
        <f t="shared" si="9"/>
        <v>347954</v>
      </c>
    </row>
    <row r="37" spans="1:43" s="914" customFormat="1" ht="20.25" thickBot="1" x14ac:dyDescent="0.25">
      <c r="A37" s="915"/>
      <c r="B37" s="916"/>
      <c r="C37" s="925" t="s">
        <v>906</v>
      </c>
      <c r="D37" s="933">
        <f>SUM(D22:D36)</f>
        <v>43366</v>
      </c>
      <c r="E37" s="927">
        <f t="shared" ref="E37:W37" si="10">SUM(E22:E36)</f>
        <v>182334</v>
      </c>
      <c r="F37" s="926">
        <f t="shared" si="10"/>
        <v>0</v>
      </c>
      <c r="G37" s="927">
        <f t="shared" si="10"/>
        <v>28676</v>
      </c>
      <c r="H37" s="926">
        <f t="shared" si="10"/>
        <v>42891</v>
      </c>
      <c r="I37" s="927">
        <f t="shared" si="10"/>
        <v>158687</v>
      </c>
      <c r="J37" s="926">
        <f t="shared" si="10"/>
        <v>0</v>
      </c>
      <c r="K37" s="927">
        <f t="shared" si="10"/>
        <v>0</v>
      </c>
      <c r="L37" s="926">
        <f t="shared" si="10"/>
        <v>0</v>
      </c>
      <c r="M37" s="927">
        <f t="shared" si="10"/>
        <v>0</v>
      </c>
      <c r="N37" s="926">
        <f t="shared" si="10"/>
        <v>0</v>
      </c>
      <c r="O37" s="927">
        <f t="shared" si="10"/>
        <v>0</v>
      </c>
      <c r="P37" s="926">
        <f t="shared" si="10"/>
        <v>0</v>
      </c>
      <c r="Q37" s="927">
        <f t="shared" si="10"/>
        <v>35681</v>
      </c>
      <c r="R37" s="926">
        <f t="shared" si="10"/>
        <v>0</v>
      </c>
      <c r="S37" s="927">
        <f t="shared" si="10"/>
        <v>0</v>
      </c>
      <c r="T37" s="926">
        <f t="shared" si="10"/>
        <v>0</v>
      </c>
      <c r="U37" s="927">
        <f t="shared" si="10"/>
        <v>0</v>
      </c>
      <c r="V37" s="926">
        <f t="shared" si="10"/>
        <v>0</v>
      </c>
      <c r="W37" s="927">
        <f t="shared" si="10"/>
        <v>0</v>
      </c>
      <c r="X37" s="918">
        <f t="shared" si="1"/>
        <v>86257</v>
      </c>
      <c r="Y37" s="918">
        <f t="shared" si="2"/>
        <v>405378</v>
      </c>
      <c r="Z37" s="928">
        <f t="shared" si="3"/>
        <v>491635</v>
      </c>
      <c r="AA37" s="926">
        <f>SUM(AA22:AA36)</f>
        <v>0</v>
      </c>
      <c r="AB37" s="927">
        <f t="shared" ref="AB37:AN37" si="11">SUM(AB22:AB36)</f>
        <v>1128</v>
      </c>
      <c r="AC37" s="926">
        <f t="shared" si="11"/>
        <v>0</v>
      </c>
      <c r="AD37" s="927">
        <f t="shared" si="11"/>
        <v>139050</v>
      </c>
      <c r="AE37" s="926">
        <f t="shared" si="11"/>
        <v>0</v>
      </c>
      <c r="AF37" s="927">
        <f t="shared" si="11"/>
        <v>0</v>
      </c>
      <c r="AG37" s="926">
        <f t="shared" si="11"/>
        <v>0</v>
      </c>
      <c r="AH37" s="927">
        <f t="shared" si="11"/>
        <v>0</v>
      </c>
      <c r="AI37" s="926">
        <f t="shared" si="11"/>
        <v>0</v>
      </c>
      <c r="AJ37" s="927">
        <f t="shared" si="11"/>
        <v>0</v>
      </c>
      <c r="AK37" s="926">
        <f t="shared" si="11"/>
        <v>0</v>
      </c>
      <c r="AL37" s="927">
        <f t="shared" si="11"/>
        <v>0</v>
      </c>
      <c r="AM37" s="926">
        <f t="shared" si="11"/>
        <v>86257</v>
      </c>
      <c r="AN37" s="927">
        <f t="shared" si="11"/>
        <v>265200</v>
      </c>
      <c r="AO37" s="924">
        <f t="shared" si="4"/>
        <v>86257</v>
      </c>
      <c r="AP37" s="924">
        <f t="shared" si="5"/>
        <v>405378</v>
      </c>
      <c r="AQ37" s="956">
        <f t="shared" si="9"/>
        <v>491635</v>
      </c>
    </row>
    <row r="38" spans="1:43" ht="14.25" customHeight="1" x14ac:dyDescent="0.15">
      <c r="A38" s="307"/>
      <c r="B38" s="850"/>
      <c r="C38" s="650"/>
      <c r="D38" s="856"/>
      <c r="E38" s="859"/>
      <c r="F38" s="857"/>
      <c r="G38" s="859"/>
      <c r="H38" s="857"/>
      <c r="I38" s="857"/>
      <c r="J38" s="856"/>
      <c r="K38" s="859"/>
      <c r="L38" s="882"/>
      <c r="M38" s="859"/>
      <c r="N38" s="857"/>
      <c r="O38" s="884"/>
      <c r="P38" s="857"/>
      <c r="Q38" s="859"/>
      <c r="R38" s="857"/>
      <c r="S38" s="859"/>
      <c r="T38" s="857"/>
      <c r="U38" s="859"/>
      <c r="V38" s="857"/>
      <c r="W38" s="859"/>
      <c r="X38" s="883"/>
      <c r="Y38" s="883"/>
      <c r="Z38" s="879"/>
      <c r="AA38" s="882"/>
      <c r="AB38" s="859"/>
      <c r="AC38" s="882"/>
      <c r="AD38" s="859"/>
      <c r="AE38" s="882"/>
      <c r="AF38" s="859"/>
      <c r="AG38" s="882"/>
      <c r="AH38" s="859"/>
      <c r="AI38" s="882"/>
      <c r="AJ38" s="859"/>
      <c r="AK38" s="882"/>
      <c r="AL38" s="859"/>
      <c r="AM38" s="882"/>
      <c r="AN38" s="859"/>
      <c r="AO38" s="882"/>
      <c r="AP38" s="857"/>
      <c r="AQ38" s="946"/>
    </row>
    <row r="39" spans="1:43" ht="19.5" x14ac:dyDescent="0.15">
      <c r="A39" s="307"/>
      <c r="B39" s="899" t="s">
        <v>895</v>
      </c>
      <c r="C39" s="905" t="s">
        <v>896</v>
      </c>
      <c r="D39" s="856"/>
      <c r="E39" s="859"/>
      <c r="F39" s="857"/>
      <c r="G39" s="859"/>
      <c r="H39" s="857"/>
      <c r="I39" s="857"/>
      <c r="J39" s="856"/>
      <c r="K39" s="859"/>
      <c r="L39" s="882"/>
      <c r="M39" s="859"/>
      <c r="N39" s="857"/>
      <c r="O39" s="884"/>
      <c r="P39" s="857"/>
      <c r="Q39" s="859"/>
      <c r="R39" s="857"/>
      <c r="S39" s="859"/>
      <c r="T39" s="857"/>
      <c r="U39" s="859"/>
      <c r="V39" s="857"/>
      <c r="W39" s="859"/>
      <c r="X39" s="883"/>
      <c r="Y39" s="883"/>
      <c r="Z39" s="879"/>
      <c r="AA39" s="882"/>
      <c r="AB39" s="859"/>
      <c r="AC39" s="882"/>
      <c r="AD39" s="859"/>
      <c r="AE39" s="882"/>
      <c r="AF39" s="859"/>
      <c r="AG39" s="882"/>
      <c r="AH39" s="859"/>
      <c r="AI39" s="882"/>
      <c r="AJ39" s="859"/>
      <c r="AK39" s="882"/>
      <c r="AL39" s="859"/>
      <c r="AM39" s="882"/>
      <c r="AN39" s="859"/>
      <c r="AO39" s="882"/>
      <c r="AP39" s="857"/>
      <c r="AQ39" s="946"/>
    </row>
    <row r="40" spans="1:43" x14ac:dyDescent="0.15">
      <c r="A40" s="307"/>
      <c r="B40" s="850" t="s">
        <v>307</v>
      </c>
      <c r="C40" s="650" t="s">
        <v>897</v>
      </c>
      <c r="D40" s="856"/>
      <c r="E40" s="859"/>
      <c r="F40" s="857"/>
      <c r="G40" s="859"/>
      <c r="H40" s="857"/>
      <c r="I40" s="857"/>
      <c r="J40" s="856"/>
      <c r="K40" s="859"/>
      <c r="L40" s="882"/>
      <c r="M40" s="859"/>
      <c r="N40" s="857"/>
      <c r="O40" s="884"/>
      <c r="P40" s="857"/>
      <c r="Q40" s="859"/>
      <c r="R40" s="857"/>
      <c r="S40" s="859"/>
      <c r="T40" s="857"/>
      <c r="U40" s="859"/>
      <c r="V40" s="857"/>
      <c r="W40" s="859"/>
      <c r="X40" s="883">
        <f t="shared" si="1"/>
        <v>0</v>
      </c>
      <c r="Y40" s="883">
        <f t="shared" si="2"/>
        <v>0</v>
      </c>
      <c r="Z40" s="879">
        <f t="shared" si="3"/>
        <v>0</v>
      </c>
      <c r="AA40" s="882"/>
      <c r="AB40" s="859"/>
      <c r="AC40" s="882"/>
      <c r="AD40" s="859"/>
      <c r="AE40" s="882"/>
      <c r="AF40" s="859"/>
      <c r="AG40" s="882"/>
      <c r="AH40" s="859"/>
      <c r="AI40" s="882"/>
      <c r="AJ40" s="859"/>
      <c r="AK40" s="882"/>
      <c r="AL40" s="859"/>
      <c r="AM40" s="882"/>
      <c r="AN40" s="859"/>
      <c r="AO40" s="882">
        <f t="shared" si="4"/>
        <v>0</v>
      </c>
      <c r="AP40" s="857">
        <f t="shared" si="5"/>
        <v>0</v>
      </c>
      <c r="AQ40" s="946">
        <f t="shared" si="9"/>
        <v>0</v>
      </c>
    </row>
    <row r="41" spans="1:43" x14ac:dyDescent="0.15">
      <c r="A41" s="307"/>
      <c r="B41" s="850" t="s">
        <v>315</v>
      </c>
      <c r="C41" s="852" t="s">
        <v>898</v>
      </c>
      <c r="D41" s="856"/>
      <c r="E41" s="859"/>
      <c r="F41" s="857"/>
      <c r="G41" s="859"/>
      <c r="H41" s="857"/>
      <c r="I41" s="857"/>
      <c r="J41" s="856"/>
      <c r="K41" s="859"/>
      <c r="L41" s="882"/>
      <c r="M41" s="859"/>
      <c r="N41" s="857"/>
      <c r="O41" s="884"/>
      <c r="P41" s="857"/>
      <c r="Q41" s="859"/>
      <c r="R41" s="857"/>
      <c r="S41" s="859"/>
      <c r="T41" s="857"/>
      <c r="U41" s="859"/>
      <c r="V41" s="857"/>
      <c r="W41" s="859"/>
      <c r="X41" s="883">
        <f t="shared" si="1"/>
        <v>0</v>
      </c>
      <c r="Y41" s="883">
        <f t="shared" si="2"/>
        <v>0</v>
      </c>
      <c r="Z41" s="879">
        <f t="shared" si="3"/>
        <v>0</v>
      </c>
      <c r="AA41" s="882"/>
      <c r="AB41" s="859"/>
      <c r="AC41" s="882"/>
      <c r="AD41" s="859"/>
      <c r="AE41" s="882"/>
      <c r="AF41" s="859"/>
      <c r="AG41" s="882"/>
      <c r="AH41" s="859"/>
      <c r="AI41" s="882"/>
      <c r="AJ41" s="859"/>
      <c r="AK41" s="882"/>
      <c r="AL41" s="859"/>
      <c r="AM41" s="882"/>
      <c r="AN41" s="859"/>
      <c r="AO41" s="882">
        <f t="shared" si="4"/>
        <v>0</v>
      </c>
      <c r="AP41" s="857">
        <f t="shared" si="5"/>
        <v>0</v>
      </c>
      <c r="AQ41" s="946">
        <f t="shared" si="9"/>
        <v>0</v>
      </c>
    </row>
    <row r="42" spans="1:43" x14ac:dyDescent="0.15">
      <c r="A42" s="307"/>
      <c r="B42" s="850" t="s">
        <v>316</v>
      </c>
      <c r="C42" s="650" t="s">
        <v>899</v>
      </c>
      <c r="D42" s="856"/>
      <c r="E42" s="859">
        <v>5500</v>
      </c>
      <c r="F42" s="857"/>
      <c r="G42" s="859">
        <v>710</v>
      </c>
      <c r="H42" s="857"/>
      <c r="I42" s="857"/>
      <c r="J42" s="856"/>
      <c r="K42" s="859"/>
      <c r="L42" s="882"/>
      <c r="M42" s="859"/>
      <c r="N42" s="857"/>
      <c r="O42" s="884"/>
      <c r="P42" s="857"/>
      <c r="Q42" s="859"/>
      <c r="R42" s="857"/>
      <c r="S42" s="859"/>
      <c r="T42" s="857"/>
      <c r="U42" s="859"/>
      <c r="V42" s="857"/>
      <c r="W42" s="859"/>
      <c r="X42" s="883">
        <f t="shared" si="1"/>
        <v>0</v>
      </c>
      <c r="Y42" s="883">
        <f t="shared" si="2"/>
        <v>6210</v>
      </c>
      <c r="Z42" s="879">
        <f t="shared" si="3"/>
        <v>6210</v>
      </c>
      <c r="AA42" s="882"/>
      <c r="AB42" s="859"/>
      <c r="AC42" s="882"/>
      <c r="AD42" s="859"/>
      <c r="AE42" s="882"/>
      <c r="AF42" s="859"/>
      <c r="AG42" s="882"/>
      <c r="AH42" s="859"/>
      <c r="AI42" s="882"/>
      <c r="AJ42" s="859"/>
      <c r="AK42" s="882"/>
      <c r="AL42" s="859"/>
      <c r="AM42" s="882"/>
      <c r="AN42" s="859"/>
      <c r="AO42" s="882">
        <f t="shared" si="4"/>
        <v>0</v>
      </c>
      <c r="AP42" s="857">
        <f t="shared" si="5"/>
        <v>0</v>
      </c>
      <c r="AQ42" s="946">
        <f t="shared" si="9"/>
        <v>0</v>
      </c>
    </row>
    <row r="43" spans="1:43" s="863" customFormat="1" x14ac:dyDescent="0.2">
      <c r="A43" s="862"/>
      <c r="B43" s="850" t="s">
        <v>317</v>
      </c>
      <c r="C43" s="774" t="s">
        <v>900</v>
      </c>
      <c r="D43" s="853"/>
      <c r="E43" s="855"/>
      <c r="F43" s="851"/>
      <c r="G43" s="855"/>
      <c r="H43" s="851"/>
      <c r="I43" s="857"/>
      <c r="J43" s="853"/>
      <c r="K43" s="854"/>
      <c r="L43" s="855"/>
      <c r="M43" s="854"/>
      <c r="N43" s="855"/>
      <c r="O43" s="969"/>
      <c r="P43" s="855"/>
      <c r="Q43" s="854"/>
      <c r="R43" s="855"/>
      <c r="S43" s="854"/>
      <c r="T43" s="855"/>
      <c r="U43" s="854"/>
      <c r="V43" s="855"/>
      <c r="W43" s="854"/>
      <c r="X43" s="883">
        <f t="shared" si="1"/>
        <v>0</v>
      </c>
      <c r="Y43" s="883">
        <f t="shared" si="2"/>
        <v>0</v>
      </c>
      <c r="Z43" s="879">
        <f t="shared" si="3"/>
        <v>0</v>
      </c>
      <c r="AA43" s="882"/>
      <c r="AB43" s="859"/>
      <c r="AC43" s="882"/>
      <c r="AD43" s="859"/>
      <c r="AE43" s="882"/>
      <c r="AF43" s="859"/>
      <c r="AG43" s="882"/>
      <c r="AH43" s="859"/>
      <c r="AI43" s="882"/>
      <c r="AJ43" s="959"/>
      <c r="AK43" s="958"/>
      <c r="AL43" s="959"/>
      <c r="AM43" s="958"/>
      <c r="AN43" s="959"/>
      <c r="AO43" s="882">
        <f t="shared" si="4"/>
        <v>0</v>
      </c>
      <c r="AP43" s="857">
        <f t="shared" si="5"/>
        <v>0</v>
      </c>
      <c r="AQ43" s="946">
        <f t="shared" si="9"/>
        <v>0</v>
      </c>
    </row>
    <row r="44" spans="1:43" s="863" customFormat="1" ht="12" customHeight="1" x14ac:dyDescent="0.2">
      <c r="A44" s="862"/>
      <c r="B44" s="850" t="s">
        <v>318</v>
      </c>
      <c r="C44" s="635" t="s">
        <v>901</v>
      </c>
      <c r="D44" s="853"/>
      <c r="E44" s="855">
        <v>11500</v>
      </c>
      <c r="F44" s="851"/>
      <c r="G44" s="855">
        <v>1500</v>
      </c>
      <c r="H44" s="851"/>
      <c r="I44" s="857"/>
      <c r="J44" s="853"/>
      <c r="K44" s="854"/>
      <c r="L44" s="855"/>
      <c r="M44" s="854"/>
      <c r="N44" s="855"/>
      <c r="O44" s="854"/>
      <c r="P44" s="855"/>
      <c r="Q44" s="854"/>
      <c r="R44" s="855"/>
      <c r="S44" s="854"/>
      <c r="T44" s="855"/>
      <c r="U44" s="854"/>
      <c r="V44" s="855"/>
      <c r="W44" s="854"/>
      <c r="X44" s="883">
        <f t="shared" si="1"/>
        <v>0</v>
      </c>
      <c r="Y44" s="883">
        <f t="shared" si="2"/>
        <v>13000</v>
      </c>
      <c r="Z44" s="879">
        <f t="shared" si="3"/>
        <v>13000</v>
      </c>
      <c r="AA44" s="882"/>
      <c r="AB44" s="859"/>
      <c r="AC44" s="882"/>
      <c r="AD44" s="859"/>
      <c r="AE44" s="882"/>
      <c r="AF44" s="859"/>
      <c r="AG44" s="882"/>
      <c r="AH44" s="859"/>
      <c r="AI44" s="882"/>
      <c r="AJ44" s="959"/>
      <c r="AK44" s="958"/>
      <c r="AL44" s="959"/>
      <c r="AM44" s="958"/>
      <c r="AN44" s="959"/>
      <c r="AO44" s="882">
        <f t="shared" si="4"/>
        <v>0</v>
      </c>
      <c r="AP44" s="857">
        <f t="shared" si="5"/>
        <v>0</v>
      </c>
      <c r="AQ44" s="946">
        <f t="shared" si="9"/>
        <v>0</v>
      </c>
    </row>
    <row r="45" spans="1:43" s="863" customFormat="1" ht="16.5" x14ac:dyDescent="0.2">
      <c r="A45" s="862"/>
      <c r="B45" s="850" t="s">
        <v>319</v>
      </c>
      <c r="C45" s="635" t="s">
        <v>902</v>
      </c>
      <c r="D45" s="853">
        <v>10394</v>
      </c>
      <c r="E45" s="855">
        <v>3500</v>
      </c>
      <c r="F45" s="851"/>
      <c r="G45" s="855">
        <v>1850</v>
      </c>
      <c r="H45" s="851"/>
      <c r="I45" s="857"/>
      <c r="J45" s="853"/>
      <c r="K45" s="854"/>
      <c r="L45" s="855"/>
      <c r="M45" s="854"/>
      <c r="N45" s="855"/>
      <c r="O45" s="854"/>
      <c r="P45" s="855"/>
      <c r="Q45" s="854"/>
      <c r="R45" s="855"/>
      <c r="S45" s="854"/>
      <c r="T45" s="855"/>
      <c r="U45" s="854"/>
      <c r="V45" s="855"/>
      <c r="W45" s="854"/>
      <c r="X45" s="883">
        <f t="shared" si="1"/>
        <v>10394</v>
      </c>
      <c r="Y45" s="883">
        <f t="shared" si="2"/>
        <v>5350</v>
      </c>
      <c r="Z45" s="879">
        <f t="shared" si="3"/>
        <v>15744</v>
      </c>
      <c r="AA45" s="882">
        <v>3382</v>
      </c>
      <c r="AB45" s="859"/>
      <c r="AC45" s="882"/>
      <c r="AD45" s="859"/>
      <c r="AE45" s="882"/>
      <c r="AF45" s="859"/>
      <c r="AG45" s="882"/>
      <c r="AH45" s="859"/>
      <c r="AI45" s="882"/>
      <c r="AJ45" s="959"/>
      <c r="AK45" s="958"/>
      <c r="AL45" s="959"/>
      <c r="AM45" s="958"/>
      <c r="AN45" s="959"/>
      <c r="AO45" s="882">
        <f t="shared" si="4"/>
        <v>3382</v>
      </c>
      <c r="AP45" s="857">
        <f t="shared" si="5"/>
        <v>0</v>
      </c>
      <c r="AQ45" s="946">
        <f t="shared" si="9"/>
        <v>3382</v>
      </c>
    </row>
    <row r="46" spans="1:43" s="863" customFormat="1" ht="16.5" x14ac:dyDescent="0.2">
      <c r="A46" s="862"/>
      <c r="B46" s="850" t="s">
        <v>320</v>
      </c>
      <c r="C46" s="635" t="s">
        <v>904</v>
      </c>
      <c r="D46" s="853"/>
      <c r="E46" s="855"/>
      <c r="F46" s="851"/>
      <c r="G46" s="855"/>
      <c r="H46" s="851"/>
      <c r="I46" s="857">
        <v>28509</v>
      </c>
      <c r="J46" s="853"/>
      <c r="K46" s="854"/>
      <c r="L46" s="855"/>
      <c r="M46" s="854"/>
      <c r="N46" s="855"/>
      <c r="O46" s="854"/>
      <c r="P46" s="855"/>
      <c r="Q46" s="854">
        <f>'felhalm. kiad.  '!G103</f>
        <v>1500</v>
      </c>
      <c r="R46" s="855"/>
      <c r="S46" s="854"/>
      <c r="T46" s="855"/>
      <c r="U46" s="854"/>
      <c r="V46" s="855"/>
      <c r="W46" s="854"/>
      <c r="X46" s="883">
        <f t="shared" si="1"/>
        <v>0</v>
      </c>
      <c r="Y46" s="883">
        <f t="shared" si="2"/>
        <v>30009</v>
      </c>
      <c r="Z46" s="879">
        <f t="shared" si="3"/>
        <v>30009</v>
      </c>
      <c r="AA46" s="882"/>
      <c r="AB46" s="859">
        <v>2715</v>
      </c>
      <c r="AC46" s="882"/>
      <c r="AD46" s="859">
        <v>1451</v>
      </c>
      <c r="AE46" s="882"/>
      <c r="AF46" s="859">
        <v>619</v>
      </c>
      <c r="AG46" s="882"/>
      <c r="AH46" s="859"/>
      <c r="AI46" s="882"/>
      <c r="AJ46" s="959"/>
      <c r="AK46" s="958"/>
      <c r="AL46" s="959"/>
      <c r="AM46" s="958"/>
      <c r="AN46" s="959"/>
      <c r="AO46" s="882">
        <f t="shared" si="4"/>
        <v>0</v>
      </c>
      <c r="AP46" s="857">
        <f t="shared" si="5"/>
        <v>4785</v>
      </c>
      <c r="AQ46" s="946">
        <f t="shared" si="9"/>
        <v>4785</v>
      </c>
    </row>
    <row r="47" spans="1:43" s="863" customFormat="1" ht="16.5" x14ac:dyDescent="0.2">
      <c r="A47" s="862"/>
      <c r="B47" s="850" t="s">
        <v>321</v>
      </c>
      <c r="C47" s="635" t="s">
        <v>903</v>
      </c>
      <c r="D47" s="853"/>
      <c r="E47" s="855"/>
      <c r="F47" s="851"/>
      <c r="G47" s="855"/>
      <c r="H47" s="851"/>
      <c r="I47" s="857"/>
      <c r="J47" s="853"/>
      <c r="K47" s="854"/>
      <c r="L47" s="855"/>
      <c r="M47" s="854"/>
      <c r="N47" s="855"/>
      <c r="O47" s="854"/>
      <c r="P47" s="855"/>
      <c r="Q47" s="854"/>
      <c r="R47" s="855"/>
      <c r="S47" s="854"/>
      <c r="T47" s="855"/>
      <c r="U47" s="854"/>
      <c r="V47" s="855"/>
      <c r="W47" s="854"/>
      <c r="X47" s="883">
        <f t="shared" si="1"/>
        <v>0</v>
      </c>
      <c r="Y47" s="883">
        <f t="shared" si="2"/>
        <v>0</v>
      </c>
      <c r="Z47" s="879">
        <f t="shared" si="3"/>
        <v>0</v>
      </c>
      <c r="AA47" s="882"/>
      <c r="AB47" s="859"/>
      <c r="AC47" s="882"/>
      <c r="AD47" s="859"/>
      <c r="AE47" s="882"/>
      <c r="AF47" s="859"/>
      <c r="AG47" s="882"/>
      <c r="AH47" s="859"/>
      <c r="AI47" s="882"/>
      <c r="AJ47" s="959"/>
      <c r="AK47" s="958"/>
      <c r="AL47" s="959"/>
      <c r="AM47" s="958"/>
      <c r="AN47" s="959"/>
      <c r="AO47" s="882">
        <f t="shared" si="4"/>
        <v>0</v>
      </c>
      <c r="AP47" s="857">
        <f t="shared" si="5"/>
        <v>0</v>
      </c>
      <c r="AQ47" s="946">
        <f t="shared" si="9"/>
        <v>0</v>
      </c>
    </row>
    <row r="48" spans="1:43" s="1053" customFormat="1" ht="12" customHeight="1" x14ac:dyDescent="0.2">
      <c r="A48" s="1041"/>
      <c r="B48" s="1042" t="s">
        <v>322</v>
      </c>
      <c r="C48" s="1054" t="s">
        <v>893</v>
      </c>
      <c r="D48" s="1055"/>
      <c r="E48" s="1056"/>
      <c r="F48" s="1057"/>
      <c r="G48" s="1056"/>
      <c r="H48" s="1057"/>
      <c r="I48" s="873"/>
      <c r="J48" s="1055"/>
      <c r="K48" s="1058"/>
      <c r="L48" s="1056"/>
      <c r="M48" s="1058"/>
      <c r="N48" s="1056"/>
      <c r="O48" s="1058"/>
      <c r="P48" s="1056"/>
      <c r="Q48" s="1058"/>
      <c r="R48" s="1056"/>
      <c r="S48" s="1058"/>
      <c r="T48" s="1056"/>
      <c r="U48" s="1058"/>
      <c r="V48" s="1056"/>
      <c r="W48" s="1058"/>
      <c r="X48" s="1049">
        <f t="shared" si="1"/>
        <v>0</v>
      </c>
      <c r="Y48" s="1049">
        <f t="shared" si="2"/>
        <v>0</v>
      </c>
      <c r="Z48" s="1050">
        <f t="shared" si="3"/>
        <v>0</v>
      </c>
      <c r="AA48" s="1051"/>
      <c r="AB48" s="889"/>
      <c r="AC48" s="1051"/>
      <c r="AD48" s="889"/>
      <c r="AE48" s="1051"/>
      <c r="AF48" s="889"/>
      <c r="AG48" s="1051"/>
      <c r="AH48" s="889"/>
      <c r="AI48" s="1051"/>
      <c r="AJ48" s="1059"/>
      <c r="AK48" s="1060"/>
      <c r="AL48" s="1059"/>
      <c r="AM48" s="1060"/>
      <c r="AN48" s="1059"/>
      <c r="AO48" s="1051">
        <f t="shared" si="4"/>
        <v>0</v>
      </c>
      <c r="AP48" s="873">
        <f t="shared" si="5"/>
        <v>0</v>
      </c>
      <c r="AQ48" s="1052">
        <f t="shared" si="9"/>
        <v>0</v>
      </c>
    </row>
    <row r="49" spans="1:43" s="1053" customFormat="1" ht="12" customHeight="1" x14ac:dyDescent="0.2">
      <c r="A49" s="1041"/>
      <c r="B49" s="1042" t="s">
        <v>351</v>
      </c>
      <c r="C49" s="1054" t="s">
        <v>1134</v>
      </c>
      <c r="D49" s="1055"/>
      <c r="E49" s="1056"/>
      <c r="F49" s="1057"/>
      <c r="G49" s="1056"/>
      <c r="H49" s="1057"/>
      <c r="I49" s="873"/>
      <c r="J49" s="1055"/>
      <c r="K49" s="1058"/>
      <c r="L49" s="1056"/>
      <c r="M49" s="1058"/>
      <c r="N49" s="1056"/>
      <c r="O49" s="1058"/>
      <c r="P49" s="1056"/>
      <c r="Q49" s="1058"/>
      <c r="R49" s="1056"/>
      <c r="S49" s="1058"/>
      <c r="T49" s="1056"/>
      <c r="U49" s="1058"/>
      <c r="V49" s="1056"/>
      <c r="W49" s="1058"/>
      <c r="X49" s="1049">
        <f t="shared" si="1"/>
        <v>0</v>
      </c>
      <c r="Y49" s="1049">
        <f t="shared" si="2"/>
        <v>0</v>
      </c>
      <c r="Z49" s="1050">
        <f t="shared" si="3"/>
        <v>0</v>
      </c>
      <c r="AA49" s="1051"/>
      <c r="AB49" s="889"/>
      <c r="AC49" s="1051"/>
      <c r="AD49" s="889"/>
      <c r="AE49" s="1051"/>
      <c r="AF49" s="889"/>
      <c r="AG49" s="1051"/>
      <c r="AH49" s="889"/>
      <c r="AI49" s="1051"/>
      <c r="AJ49" s="1059"/>
      <c r="AK49" s="1060"/>
      <c r="AL49" s="1059"/>
      <c r="AM49" s="1060"/>
      <c r="AN49" s="889">
        <v>5636</v>
      </c>
      <c r="AO49" s="1051">
        <f t="shared" si="4"/>
        <v>0</v>
      </c>
      <c r="AP49" s="873">
        <f t="shared" si="5"/>
        <v>5636</v>
      </c>
      <c r="AQ49" s="1052">
        <f t="shared" si="9"/>
        <v>5636</v>
      </c>
    </row>
    <row r="50" spans="1:43" s="863" customFormat="1" ht="12" customHeight="1" thickBot="1" x14ac:dyDescent="0.25">
      <c r="A50" s="862"/>
      <c r="B50" s="850" t="s">
        <v>352</v>
      </c>
      <c r="C50" s="635" t="s">
        <v>879</v>
      </c>
      <c r="D50" s="853"/>
      <c r="E50" s="872"/>
      <c r="F50" s="885"/>
      <c r="G50" s="872"/>
      <c r="H50" s="851"/>
      <c r="I50" s="857"/>
      <c r="J50" s="853"/>
      <c r="K50" s="871"/>
      <c r="L50" s="872"/>
      <c r="M50" s="871"/>
      <c r="N50" s="872"/>
      <c r="O50" s="854"/>
      <c r="P50" s="855"/>
      <c r="Q50" s="854"/>
      <c r="R50" s="855"/>
      <c r="S50" s="854"/>
      <c r="T50" s="855"/>
      <c r="U50" s="854"/>
      <c r="V50" s="855"/>
      <c r="W50" s="854"/>
      <c r="X50" s="883">
        <f t="shared" si="1"/>
        <v>0</v>
      </c>
      <c r="Y50" s="883">
        <f t="shared" si="2"/>
        <v>0</v>
      </c>
      <c r="Z50" s="879">
        <f t="shared" si="3"/>
        <v>0</v>
      </c>
      <c r="AA50" s="882"/>
      <c r="AB50" s="859"/>
      <c r="AC50" s="882"/>
      <c r="AD50" s="859"/>
      <c r="AE50" s="882"/>
      <c r="AF50" s="859"/>
      <c r="AG50" s="882"/>
      <c r="AH50" s="859"/>
      <c r="AI50" s="882"/>
      <c r="AJ50" s="959"/>
      <c r="AK50" s="958"/>
      <c r="AL50" s="959"/>
      <c r="AM50" s="882">
        <f>X51-AA51-AC51-AE51-AG51-AI51-AK51</f>
        <v>7012</v>
      </c>
      <c r="AN50" s="859">
        <f>Y51-AB51-AD51-AF51-AH51-AJ51-AL51-AN49</f>
        <v>44148</v>
      </c>
      <c r="AO50" s="882">
        <f t="shared" si="4"/>
        <v>7012</v>
      </c>
      <c r="AP50" s="857">
        <f t="shared" si="5"/>
        <v>44148</v>
      </c>
      <c r="AQ50" s="946">
        <f t="shared" si="9"/>
        <v>51160</v>
      </c>
    </row>
    <row r="51" spans="1:43" s="911" customFormat="1" ht="20.25" thickBot="1" x14ac:dyDescent="0.25">
      <c r="A51" s="929"/>
      <c r="B51" s="916"/>
      <c r="C51" s="917" t="s">
        <v>907</v>
      </c>
      <c r="D51" s="930">
        <f>SUM(D40:D50)</f>
        <v>10394</v>
      </c>
      <c r="E51" s="918">
        <f t="shared" ref="E51:W51" si="12">SUM(E40:E50)</f>
        <v>20500</v>
      </c>
      <c r="F51" s="930">
        <f t="shared" si="12"/>
        <v>0</v>
      </c>
      <c r="G51" s="918">
        <f t="shared" si="12"/>
        <v>4060</v>
      </c>
      <c r="H51" s="930">
        <f t="shared" si="12"/>
        <v>0</v>
      </c>
      <c r="I51" s="918">
        <f t="shared" si="12"/>
        <v>28509</v>
      </c>
      <c r="J51" s="930">
        <f t="shared" si="12"/>
        <v>0</v>
      </c>
      <c r="K51" s="918">
        <f t="shared" si="12"/>
        <v>0</v>
      </c>
      <c r="L51" s="930">
        <f t="shared" si="12"/>
        <v>0</v>
      </c>
      <c r="M51" s="918">
        <f t="shared" si="12"/>
        <v>0</v>
      </c>
      <c r="N51" s="930">
        <f t="shared" si="12"/>
        <v>0</v>
      </c>
      <c r="O51" s="918">
        <f t="shared" si="12"/>
        <v>0</v>
      </c>
      <c r="P51" s="930">
        <f t="shared" si="12"/>
        <v>0</v>
      </c>
      <c r="Q51" s="918">
        <f t="shared" si="12"/>
        <v>1500</v>
      </c>
      <c r="R51" s="930">
        <f t="shared" si="12"/>
        <v>0</v>
      </c>
      <c r="S51" s="918">
        <f t="shared" si="12"/>
        <v>0</v>
      </c>
      <c r="T51" s="930">
        <f t="shared" si="12"/>
        <v>0</v>
      </c>
      <c r="U51" s="918">
        <f t="shared" si="12"/>
        <v>0</v>
      </c>
      <c r="V51" s="930">
        <f t="shared" si="12"/>
        <v>0</v>
      </c>
      <c r="W51" s="919">
        <f t="shared" si="12"/>
        <v>0</v>
      </c>
      <c r="X51" s="931">
        <f t="shared" si="1"/>
        <v>10394</v>
      </c>
      <c r="Y51" s="931">
        <f t="shared" si="2"/>
        <v>54569</v>
      </c>
      <c r="Z51" s="921">
        <f t="shared" si="3"/>
        <v>64963</v>
      </c>
      <c r="AA51" s="926">
        <f>SUM(AA40:AA50)</f>
        <v>3382</v>
      </c>
      <c r="AB51" s="927">
        <f t="shared" ref="AB51:AN51" si="13">SUM(AB40:AB50)</f>
        <v>2715</v>
      </c>
      <c r="AC51" s="926">
        <f t="shared" si="13"/>
        <v>0</v>
      </c>
      <c r="AD51" s="927">
        <f t="shared" si="13"/>
        <v>1451</v>
      </c>
      <c r="AE51" s="926">
        <f t="shared" si="13"/>
        <v>0</v>
      </c>
      <c r="AF51" s="927">
        <f t="shared" si="13"/>
        <v>619</v>
      </c>
      <c r="AG51" s="926">
        <f t="shared" si="13"/>
        <v>0</v>
      </c>
      <c r="AH51" s="927">
        <f t="shared" si="13"/>
        <v>0</v>
      </c>
      <c r="AI51" s="926">
        <f t="shared" si="13"/>
        <v>0</v>
      </c>
      <c r="AJ51" s="923">
        <f t="shared" si="13"/>
        <v>0</v>
      </c>
      <c r="AK51" s="922">
        <f t="shared" si="13"/>
        <v>0</v>
      </c>
      <c r="AL51" s="923">
        <f t="shared" si="13"/>
        <v>0</v>
      </c>
      <c r="AM51" s="922">
        <f t="shared" si="13"/>
        <v>7012</v>
      </c>
      <c r="AN51" s="923">
        <f t="shared" si="13"/>
        <v>49784</v>
      </c>
      <c r="AO51" s="926">
        <f t="shared" si="4"/>
        <v>10394</v>
      </c>
      <c r="AP51" s="932">
        <f t="shared" si="5"/>
        <v>54569</v>
      </c>
      <c r="AQ51" s="951">
        <f t="shared" si="9"/>
        <v>64963</v>
      </c>
    </row>
    <row r="52" spans="1:43" s="863" customFormat="1" ht="12" customHeight="1" x14ac:dyDescent="0.2">
      <c r="A52" s="862"/>
      <c r="B52" s="850"/>
      <c r="C52" s="635"/>
      <c r="D52" s="853"/>
      <c r="E52" s="872"/>
      <c r="F52" s="885"/>
      <c r="G52" s="872"/>
      <c r="H52" s="851"/>
      <c r="I52" s="857"/>
      <c r="J52" s="853"/>
      <c r="K52" s="871"/>
      <c r="L52" s="872"/>
      <c r="M52" s="871"/>
      <c r="N52" s="872"/>
      <c r="O52" s="854"/>
      <c r="P52" s="855"/>
      <c r="Q52" s="854"/>
      <c r="R52" s="855"/>
      <c r="S52" s="854"/>
      <c r="T52" s="855"/>
      <c r="U52" s="854"/>
      <c r="V52" s="855"/>
      <c r="W52" s="854"/>
      <c r="X52" s="883"/>
      <c r="Y52" s="883"/>
      <c r="Z52" s="879"/>
      <c r="AA52" s="882"/>
      <c r="AB52" s="859"/>
      <c r="AC52" s="882"/>
      <c r="AD52" s="859"/>
      <c r="AE52" s="882"/>
      <c r="AF52" s="859"/>
      <c r="AG52" s="882"/>
      <c r="AH52" s="859"/>
      <c r="AI52" s="882"/>
      <c r="AJ52" s="959"/>
      <c r="AK52" s="958"/>
      <c r="AL52" s="959"/>
      <c r="AM52" s="958"/>
      <c r="AN52" s="959"/>
      <c r="AO52" s="882"/>
      <c r="AP52" s="857"/>
      <c r="AQ52" s="946"/>
    </row>
    <row r="53" spans="1:43" s="911" customFormat="1" ht="12" customHeight="1" x14ac:dyDescent="0.2">
      <c r="A53" s="909"/>
      <c r="B53" s="899" t="s">
        <v>324</v>
      </c>
      <c r="C53" s="906" t="s">
        <v>339</v>
      </c>
      <c r="D53" s="910"/>
      <c r="E53" s="872"/>
      <c r="F53" s="851"/>
      <c r="G53" s="855"/>
      <c r="H53" s="885"/>
      <c r="I53" s="908"/>
      <c r="J53" s="910"/>
      <c r="K53" s="871"/>
      <c r="L53" s="872"/>
      <c r="M53" s="871"/>
      <c r="N53" s="872"/>
      <c r="O53" s="871"/>
      <c r="P53" s="872"/>
      <c r="Q53" s="871"/>
      <c r="R53" s="872"/>
      <c r="S53" s="871"/>
      <c r="T53" s="872"/>
      <c r="U53" s="871"/>
      <c r="V53" s="872"/>
      <c r="W53" s="871"/>
      <c r="X53" s="877"/>
      <c r="Y53" s="877"/>
      <c r="Z53" s="879"/>
      <c r="AA53" s="907"/>
      <c r="AB53" s="970"/>
      <c r="AC53" s="907"/>
      <c r="AD53" s="970"/>
      <c r="AE53" s="907"/>
      <c r="AF53" s="970"/>
      <c r="AG53" s="907"/>
      <c r="AH53" s="970"/>
      <c r="AI53" s="907"/>
      <c r="AJ53" s="961"/>
      <c r="AK53" s="960"/>
      <c r="AL53" s="961"/>
      <c r="AM53" s="960"/>
      <c r="AN53" s="961"/>
      <c r="AO53" s="907"/>
      <c r="AP53" s="908"/>
      <c r="AQ53" s="962"/>
    </row>
    <row r="54" spans="1:43" s="863" customFormat="1" ht="12" customHeight="1" x14ac:dyDescent="0.2">
      <c r="A54" s="862"/>
      <c r="B54" s="850" t="s">
        <v>307</v>
      </c>
      <c r="C54" s="635" t="s">
        <v>908</v>
      </c>
      <c r="D54" s="853">
        <v>85160</v>
      </c>
      <c r="E54" s="855">
        <v>7568</v>
      </c>
      <c r="F54" s="851"/>
      <c r="G54" s="855">
        <v>11934</v>
      </c>
      <c r="H54" s="851"/>
      <c r="I54" s="857"/>
      <c r="J54" s="853"/>
      <c r="K54" s="871"/>
      <c r="L54" s="872"/>
      <c r="M54" s="871"/>
      <c r="N54" s="872"/>
      <c r="O54" s="854"/>
      <c r="P54" s="855"/>
      <c r="Q54" s="854"/>
      <c r="R54" s="855"/>
      <c r="S54" s="854"/>
      <c r="T54" s="855"/>
      <c r="U54" s="854"/>
      <c r="V54" s="855"/>
      <c r="W54" s="854"/>
      <c r="X54" s="883">
        <f t="shared" si="1"/>
        <v>85160</v>
      </c>
      <c r="Y54" s="883">
        <f t="shared" si="2"/>
        <v>19502</v>
      </c>
      <c r="Z54" s="879">
        <f t="shared" si="3"/>
        <v>104662</v>
      </c>
      <c r="AA54" s="882"/>
      <c r="AB54" s="859"/>
      <c r="AC54" s="882"/>
      <c r="AD54" s="859"/>
      <c r="AE54" s="882"/>
      <c r="AF54" s="859"/>
      <c r="AG54" s="882"/>
      <c r="AH54" s="859"/>
      <c r="AI54" s="882"/>
      <c r="AJ54" s="959"/>
      <c r="AK54" s="958"/>
      <c r="AL54" s="959"/>
      <c r="AM54" s="958"/>
      <c r="AN54" s="959"/>
      <c r="AO54" s="882">
        <f t="shared" si="4"/>
        <v>0</v>
      </c>
      <c r="AP54" s="857">
        <f t="shared" si="5"/>
        <v>0</v>
      </c>
      <c r="AQ54" s="946">
        <f t="shared" si="9"/>
        <v>0</v>
      </c>
    </row>
    <row r="55" spans="1:43" s="863" customFormat="1" ht="12" customHeight="1" x14ac:dyDescent="0.2">
      <c r="A55" s="862"/>
      <c r="B55" s="850" t="s">
        <v>315</v>
      </c>
      <c r="C55" s="635" t="s">
        <v>909</v>
      </c>
      <c r="D55" s="853"/>
      <c r="E55" s="855">
        <v>5654</v>
      </c>
      <c r="F55" s="851"/>
      <c r="G55" s="855">
        <v>717</v>
      </c>
      <c r="H55" s="851">
        <v>13000</v>
      </c>
      <c r="I55" s="857">
        <v>1111</v>
      </c>
      <c r="J55" s="853"/>
      <c r="K55" s="871"/>
      <c r="L55" s="872"/>
      <c r="M55" s="871"/>
      <c r="N55" s="872"/>
      <c r="O55" s="854"/>
      <c r="P55" s="855"/>
      <c r="Q55" s="854">
        <f>'felhalm. kiad.  '!G114</f>
        <v>1000</v>
      </c>
      <c r="R55" s="855"/>
      <c r="S55" s="854"/>
      <c r="T55" s="855"/>
      <c r="U55" s="854"/>
      <c r="V55" s="855"/>
      <c r="W55" s="854"/>
      <c r="X55" s="883">
        <f t="shared" si="1"/>
        <v>13000</v>
      </c>
      <c r="Y55" s="883">
        <f t="shared" si="2"/>
        <v>8482</v>
      </c>
      <c r="Z55" s="879">
        <f t="shared" si="3"/>
        <v>21482</v>
      </c>
      <c r="AA55" s="882"/>
      <c r="AB55" s="859"/>
      <c r="AC55" s="882"/>
      <c r="AD55" s="859"/>
      <c r="AE55" s="882"/>
      <c r="AF55" s="859"/>
      <c r="AG55" s="882"/>
      <c r="AH55" s="859"/>
      <c r="AI55" s="882"/>
      <c r="AJ55" s="959"/>
      <c r="AK55" s="958"/>
      <c r="AL55" s="959"/>
      <c r="AM55" s="958"/>
      <c r="AN55" s="959"/>
      <c r="AO55" s="882">
        <f t="shared" si="4"/>
        <v>0</v>
      </c>
      <c r="AP55" s="857">
        <f t="shared" si="5"/>
        <v>0</v>
      </c>
      <c r="AQ55" s="946">
        <f t="shared" si="9"/>
        <v>0</v>
      </c>
    </row>
    <row r="56" spans="1:43" s="863" customFormat="1" ht="12" customHeight="1" x14ac:dyDescent="0.2">
      <c r="A56" s="862"/>
      <c r="B56" s="850" t="s">
        <v>316</v>
      </c>
      <c r="C56" s="774" t="s">
        <v>1151</v>
      </c>
      <c r="D56" s="853"/>
      <c r="E56" s="855"/>
      <c r="F56" s="851"/>
      <c r="G56" s="855"/>
      <c r="H56" s="851"/>
      <c r="I56" s="857"/>
      <c r="J56" s="853"/>
      <c r="K56" s="871"/>
      <c r="L56" s="872"/>
      <c r="M56" s="871"/>
      <c r="N56" s="872"/>
      <c r="O56" s="854"/>
      <c r="P56" s="855"/>
      <c r="Q56" s="854"/>
      <c r="R56" s="855"/>
      <c r="S56" s="854"/>
      <c r="T56" s="855"/>
      <c r="U56" s="854"/>
      <c r="V56" s="855"/>
      <c r="W56" s="854"/>
      <c r="X56" s="883">
        <f t="shared" si="1"/>
        <v>0</v>
      </c>
      <c r="Y56" s="883">
        <f t="shared" si="2"/>
        <v>0</v>
      </c>
      <c r="Z56" s="879">
        <f t="shared" si="3"/>
        <v>0</v>
      </c>
      <c r="AA56" s="882"/>
      <c r="AB56" s="859"/>
      <c r="AC56" s="882"/>
      <c r="AD56" s="859"/>
      <c r="AE56" s="882"/>
      <c r="AF56" s="859"/>
      <c r="AG56" s="882"/>
      <c r="AH56" s="859"/>
      <c r="AI56" s="882"/>
      <c r="AJ56" s="959"/>
      <c r="AK56" s="958"/>
      <c r="AL56" s="959"/>
      <c r="AM56" s="958"/>
      <c r="AN56" s="859">
        <v>5914</v>
      </c>
      <c r="AO56" s="882">
        <f t="shared" si="4"/>
        <v>0</v>
      </c>
      <c r="AP56" s="857">
        <f t="shared" si="5"/>
        <v>5914</v>
      </c>
      <c r="AQ56" s="946">
        <f t="shared" si="9"/>
        <v>5914</v>
      </c>
    </row>
    <row r="57" spans="1:43" s="863" customFormat="1" ht="12" customHeight="1" thickBot="1" x14ac:dyDescent="0.25">
      <c r="A57" s="862"/>
      <c r="B57" s="850" t="s">
        <v>317</v>
      </c>
      <c r="C57" s="635" t="s">
        <v>879</v>
      </c>
      <c r="D57" s="853"/>
      <c r="E57" s="872"/>
      <c r="F57" s="885"/>
      <c r="G57" s="872"/>
      <c r="H57" s="851"/>
      <c r="I57" s="857"/>
      <c r="J57" s="853"/>
      <c r="K57" s="871"/>
      <c r="L57" s="872"/>
      <c r="M57" s="871"/>
      <c r="N57" s="872"/>
      <c r="O57" s="854"/>
      <c r="P57" s="855"/>
      <c r="Q57" s="854"/>
      <c r="R57" s="855"/>
      <c r="S57" s="854"/>
      <c r="T57" s="855"/>
      <c r="U57" s="854"/>
      <c r="V57" s="855"/>
      <c r="W57" s="854"/>
      <c r="X57" s="883">
        <f t="shared" si="1"/>
        <v>0</v>
      </c>
      <c r="Y57" s="883">
        <f t="shared" si="2"/>
        <v>0</v>
      </c>
      <c r="Z57" s="879">
        <f t="shared" si="3"/>
        <v>0</v>
      </c>
      <c r="AA57" s="882"/>
      <c r="AB57" s="859"/>
      <c r="AC57" s="882"/>
      <c r="AD57" s="859"/>
      <c r="AE57" s="882"/>
      <c r="AF57" s="859"/>
      <c r="AG57" s="882"/>
      <c r="AH57" s="859"/>
      <c r="AI57" s="882"/>
      <c r="AJ57" s="959"/>
      <c r="AK57" s="958"/>
      <c r="AL57" s="959"/>
      <c r="AM57" s="882">
        <f>X58-AA58-AC58-AE58-AG58-AI58-AK58</f>
        <v>98160</v>
      </c>
      <c r="AN57" s="859">
        <f>Y58-AB58-AD58-AF58-AH58-AJ58-AL58-AN56</f>
        <v>22070</v>
      </c>
      <c r="AO57" s="882">
        <f t="shared" si="4"/>
        <v>98160</v>
      </c>
      <c r="AP57" s="857">
        <f t="shared" si="5"/>
        <v>22070</v>
      </c>
      <c r="AQ57" s="946">
        <f t="shared" si="9"/>
        <v>120230</v>
      </c>
    </row>
    <row r="58" spans="1:43" s="914" customFormat="1" ht="12" customHeight="1" thickBot="1" x14ac:dyDescent="0.25">
      <c r="A58" s="915"/>
      <c r="B58" s="916"/>
      <c r="C58" s="917" t="s">
        <v>910</v>
      </c>
      <c r="D58" s="930">
        <f>SUM(D54:D57)</f>
        <v>85160</v>
      </c>
      <c r="E58" s="918">
        <f t="shared" ref="E58:W58" si="14">SUM(E54:E57)</f>
        <v>13222</v>
      </c>
      <c r="F58" s="930">
        <f t="shared" si="14"/>
        <v>0</v>
      </c>
      <c r="G58" s="918">
        <f t="shared" si="14"/>
        <v>12651</v>
      </c>
      <c r="H58" s="930">
        <f t="shared" si="14"/>
        <v>13000</v>
      </c>
      <c r="I58" s="918">
        <f t="shared" si="14"/>
        <v>1111</v>
      </c>
      <c r="J58" s="930">
        <f t="shared" si="14"/>
        <v>0</v>
      </c>
      <c r="K58" s="918">
        <f t="shared" si="14"/>
        <v>0</v>
      </c>
      <c r="L58" s="930">
        <f t="shared" si="14"/>
        <v>0</v>
      </c>
      <c r="M58" s="918">
        <f t="shared" si="14"/>
        <v>0</v>
      </c>
      <c r="N58" s="930">
        <f t="shared" si="14"/>
        <v>0</v>
      </c>
      <c r="O58" s="918">
        <f t="shared" si="14"/>
        <v>0</v>
      </c>
      <c r="P58" s="930">
        <f t="shared" si="14"/>
        <v>0</v>
      </c>
      <c r="Q58" s="918">
        <f t="shared" si="14"/>
        <v>1000</v>
      </c>
      <c r="R58" s="930">
        <f t="shared" si="14"/>
        <v>0</v>
      </c>
      <c r="S58" s="918">
        <f t="shared" si="14"/>
        <v>0</v>
      </c>
      <c r="T58" s="930">
        <f t="shared" si="14"/>
        <v>0</v>
      </c>
      <c r="U58" s="918">
        <f t="shared" si="14"/>
        <v>0</v>
      </c>
      <c r="V58" s="930">
        <f t="shared" si="14"/>
        <v>0</v>
      </c>
      <c r="W58" s="918">
        <f t="shared" si="14"/>
        <v>0</v>
      </c>
      <c r="X58" s="930">
        <f t="shared" si="1"/>
        <v>98160</v>
      </c>
      <c r="Y58" s="918">
        <f t="shared" si="2"/>
        <v>27984</v>
      </c>
      <c r="Z58" s="928">
        <f t="shared" si="3"/>
        <v>126144</v>
      </c>
      <c r="AA58" s="926">
        <f>SUM(AA54:AA57)</f>
        <v>0</v>
      </c>
      <c r="AB58" s="927">
        <f t="shared" ref="AB58:AN58" si="15">SUM(AB54:AB57)</f>
        <v>0</v>
      </c>
      <c r="AC58" s="926">
        <f t="shared" si="15"/>
        <v>0</v>
      </c>
      <c r="AD58" s="927">
        <f t="shared" si="15"/>
        <v>0</v>
      </c>
      <c r="AE58" s="926">
        <f t="shared" si="15"/>
        <v>0</v>
      </c>
      <c r="AF58" s="927">
        <f t="shared" si="15"/>
        <v>0</v>
      </c>
      <c r="AG58" s="926">
        <f t="shared" si="15"/>
        <v>0</v>
      </c>
      <c r="AH58" s="927">
        <f t="shared" si="15"/>
        <v>0</v>
      </c>
      <c r="AI58" s="926">
        <f t="shared" si="15"/>
        <v>0</v>
      </c>
      <c r="AJ58" s="927">
        <f t="shared" si="15"/>
        <v>0</v>
      </c>
      <c r="AK58" s="926">
        <f t="shared" si="15"/>
        <v>0</v>
      </c>
      <c r="AL58" s="927">
        <f t="shared" si="15"/>
        <v>0</v>
      </c>
      <c r="AM58" s="926">
        <f t="shared" si="15"/>
        <v>98160</v>
      </c>
      <c r="AN58" s="927">
        <f t="shared" si="15"/>
        <v>27984</v>
      </c>
      <c r="AO58" s="926">
        <f t="shared" si="4"/>
        <v>98160</v>
      </c>
      <c r="AP58" s="926">
        <f t="shared" si="5"/>
        <v>27984</v>
      </c>
      <c r="AQ58" s="951">
        <f t="shared" si="9"/>
        <v>126144</v>
      </c>
    </row>
    <row r="59" spans="1:43" s="863" customFormat="1" ht="12" customHeight="1" x14ac:dyDescent="0.2">
      <c r="A59" s="862"/>
      <c r="B59" s="850"/>
      <c r="C59" s="635"/>
      <c r="D59" s="853"/>
      <c r="E59" s="872"/>
      <c r="F59" s="885"/>
      <c r="G59" s="872"/>
      <c r="H59" s="851"/>
      <c r="I59" s="857"/>
      <c r="J59" s="853"/>
      <c r="K59" s="871"/>
      <c r="L59" s="872"/>
      <c r="M59" s="871"/>
      <c r="N59" s="872"/>
      <c r="O59" s="854"/>
      <c r="P59" s="855"/>
      <c r="Q59" s="854"/>
      <c r="R59" s="855"/>
      <c r="S59" s="854"/>
      <c r="T59" s="855"/>
      <c r="U59" s="854"/>
      <c r="V59" s="855"/>
      <c r="W59" s="854"/>
      <c r="X59" s="883"/>
      <c r="Y59" s="883"/>
      <c r="Z59" s="879"/>
      <c r="AA59" s="882"/>
      <c r="AB59" s="859"/>
      <c r="AC59" s="882"/>
      <c r="AD59" s="859"/>
      <c r="AE59" s="882"/>
      <c r="AF59" s="859"/>
      <c r="AG59" s="882"/>
      <c r="AH59" s="859"/>
      <c r="AI59" s="882"/>
      <c r="AJ59" s="959"/>
      <c r="AK59" s="958"/>
      <c r="AL59" s="959"/>
      <c r="AM59" s="958"/>
      <c r="AN59" s="959"/>
      <c r="AO59" s="882"/>
      <c r="AP59" s="857"/>
      <c r="AQ59" s="946"/>
    </row>
    <row r="60" spans="1:43" s="863" customFormat="1" ht="12" customHeight="1" x14ac:dyDescent="0.2">
      <c r="A60" s="862"/>
      <c r="B60" s="899" t="s">
        <v>327</v>
      </c>
      <c r="C60" s="906" t="s">
        <v>911</v>
      </c>
      <c r="D60" s="853"/>
      <c r="E60" s="872"/>
      <c r="F60" s="885"/>
      <c r="G60" s="872"/>
      <c r="H60" s="851"/>
      <c r="I60" s="857"/>
      <c r="J60" s="853"/>
      <c r="K60" s="871"/>
      <c r="L60" s="872"/>
      <c r="M60" s="871"/>
      <c r="N60" s="872"/>
      <c r="O60" s="854"/>
      <c r="P60" s="855"/>
      <c r="Q60" s="854"/>
      <c r="R60" s="855"/>
      <c r="S60" s="854"/>
      <c r="T60" s="855"/>
      <c r="U60" s="854"/>
      <c r="V60" s="855"/>
      <c r="W60" s="854"/>
      <c r="X60" s="883"/>
      <c r="Y60" s="883"/>
      <c r="Z60" s="879"/>
      <c r="AA60" s="882"/>
      <c r="AB60" s="859"/>
      <c r="AC60" s="882"/>
      <c r="AD60" s="859"/>
      <c r="AE60" s="882"/>
      <c r="AF60" s="859"/>
      <c r="AG60" s="882"/>
      <c r="AH60" s="859"/>
      <c r="AI60" s="882"/>
      <c r="AJ60" s="959"/>
      <c r="AK60" s="958"/>
      <c r="AL60" s="959"/>
      <c r="AM60" s="958"/>
      <c r="AN60" s="959"/>
      <c r="AO60" s="882"/>
      <c r="AP60" s="857"/>
      <c r="AQ60" s="946"/>
    </row>
    <row r="61" spans="1:43" s="863" customFormat="1" ht="12" customHeight="1" x14ac:dyDescent="0.2">
      <c r="A61" s="862"/>
      <c r="B61" s="850" t="s">
        <v>307</v>
      </c>
      <c r="C61" s="650" t="s">
        <v>885</v>
      </c>
      <c r="D61" s="856"/>
      <c r="E61" s="857">
        <v>306</v>
      </c>
      <c r="F61" s="858"/>
      <c r="G61" s="857">
        <v>20</v>
      </c>
      <c r="H61" s="858"/>
      <c r="I61" s="857"/>
      <c r="J61" s="856"/>
      <c r="K61" s="859"/>
      <c r="L61" s="857"/>
      <c r="M61" s="859"/>
      <c r="N61" s="857"/>
      <c r="O61" s="859"/>
      <c r="P61" s="857"/>
      <c r="Q61" s="859"/>
      <c r="R61" s="857"/>
      <c r="S61" s="859"/>
      <c r="T61" s="857"/>
      <c r="U61" s="859"/>
      <c r="V61" s="857"/>
      <c r="W61" s="859"/>
      <c r="X61" s="883">
        <f t="shared" si="1"/>
        <v>0</v>
      </c>
      <c r="Y61" s="883">
        <f t="shared" si="2"/>
        <v>326</v>
      </c>
      <c r="Z61" s="879">
        <f t="shared" si="3"/>
        <v>326</v>
      </c>
      <c r="AA61" s="882"/>
      <c r="AB61" s="859">
        <v>326</v>
      </c>
      <c r="AC61" s="882"/>
      <c r="AD61" s="859"/>
      <c r="AE61" s="882"/>
      <c r="AF61" s="859"/>
      <c r="AG61" s="882"/>
      <c r="AH61" s="859"/>
      <c r="AI61" s="882"/>
      <c r="AJ61" s="959"/>
      <c r="AK61" s="958"/>
      <c r="AL61" s="959"/>
      <c r="AM61" s="958"/>
      <c r="AN61" s="959"/>
      <c r="AO61" s="882">
        <f t="shared" si="4"/>
        <v>0</v>
      </c>
      <c r="AP61" s="857">
        <f t="shared" si="5"/>
        <v>326</v>
      </c>
      <c r="AQ61" s="946">
        <f t="shared" si="9"/>
        <v>326</v>
      </c>
    </row>
    <row r="62" spans="1:43" s="863" customFormat="1" ht="12" customHeight="1" x14ac:dyDescent="0.2">
      <c r="A62" s="862"/>
      <c r="B62" s="850" t="s">
        <v>315</v>
      </c>
      <c r="C62" s="650" t="s">
        <v>888</v>
      </c>
      <c r="D62" s="856"/>
      <c r="E62" s="857"/>
      <c r="F62" s="858"/>
      <c r="G62" s="857"/>
      <c r="H62" s="858"/>
      <c r="I62" s="857">
        <v>81065</v>
      </c>
      <c r="J62" s="856"/>
      <c r="K62" s="859"/>
      <c r="L62" s="857"/>
      <c r="M62" s="859"/>
      <c r="N62" s="857"/>
      <c r="O62" s="859"/>
      <c r="P62" s="857"/>
      <c r="Q62" s="859"/>
      <c r="R62" s="857"/>
      <c r="S62" s="859"/>
      <c r="T62" s="857"/>
      <c r="U62" s="859"/>
      <c r="V62" s="857"/>
      <c r="W62" s="859"/>
      <c r="X62" s="883">
        <f t="shared" si="1"/>
        <v>0</v>
      </c>
      <c r="Y62" s="883">
        <f t="shared" si="2"/>
        <v>81065</v>
      </c>
      <c r="Z62" s="879">
        <f t="shared" si="3"/>
        <v>81065</v>
      </c>
      <c r="AA62" s="882"/>
      <c r="AB62" s="859"/>
      <c r="AC62" s="882"/>
      <c r="AD62" s="859">
        <v>167839</v>
      </c>
      <c r="AE62" s="882"/>
      <c r="AF62" s="859"/>
      <c r="AG62" s="882"/>
      <c r="AH62" s="859"/>
      <c r="AI62" s="882"/>
      <c r="AJ62" s="959"/>
      <c r="AK62" s="958"/>
      <c r="AL62" s="959"/>
      <c r="AM62" s="958"/>
      <c r="AN62" s="959"/>
      <c r="AO62" s="882">
        <f t="shared" si="4"/>
        <v>0</v>
      </c>
      <c r="AP62" s="857">
        <f t="shared" si="5"/>
        <v>167839</v>
      </c>
      <c r="AQ62" s="946">
        <f t="shared" si="9"/>
        <v>167839</v>
      </c>
    </row>
    <row r="63" spans="1:43" s="863" customFormat="1" ht="12" customHeight="1" x14ac:dyDescent="0.2">
      <c r="A63" s="862"/>
      <c r="B63" s="850" t="s">
        <v>316</v>
      </c>
      <c r="C63" s="774" t="s">
        <v>912</v>
      </c>
      <c r="D63" s="856"/>
      <c r="E63" s="857"/>
      <c r="F63" s="858"/>
      <c r="G63" s="857"/>
      <c r="H63" s="858"/>
      <c r="I63" s="857"/>
      <c r="J63" s="856"/>
      <c r="K63" s="859"/>
      <c r="L63" s="857"/>
      <c r="M63" s="859"/>
      <c r="N63" s="857"/>
      <c r="O63" s="859"/>
      <c r="P63" s="857"/>
      <c r="Q63" s="859"/>
      <c r="R63" s="857"/>
      <c r="S63" s="859"/>
      <c r="T63" s="857"/>
      <c r="U63" s="859"/>
      <c r="V63" s="857"/>
      <c r="W63" s="859"/>
      <c r="X63" s="883">
        <f t="shared" si="1"/>
        <v>0</v>
      </c>
      <c r="Y63" s="883">
        <f t="shared" si="2"/>
        <v>0</v>
      </c>
      <c r="Z63" s="879">
        <f t="shared" si="3"/>
        <v>0</v>
      </c>
      <c r="AA63" s="882"/>
      <c r="AB63" s="859"/>
      <c r="AC63" s="882"/>
      <c r="AD63" s="859"/>
      <c r="AE63" s="882"/>
      <c r="AF63" s="859"/>
      <c r="AG63" s="882"/>
      <c r="AH63" s="859"/>
      <c r="AI63" s="882"/>
      <c r="AJ63" s="959"/>
      <c r="AK63" s="958"/>
      <c r="AL63" s="959"/>
      <c r="AM63" s="958"/>
      <c r="AN63" s="959"/>
      <c r="AO63" s="882">
        <f t="shared" si="4"/>
        <v>0</v>
      </c>
      <c r="AP63" s="857">
        <f t="shared" si="5"/>
        <v>0</v>
      </c>
      <c r="AQ63" s="946">
        <f t="shared" si="9"/>
        <v>0</v>
      </c>
    </row>
    <row r="64" spans="1:43" s="863" customFormat="1" ht="12" customHeight="1" x14ac:dyDescent="0.2">
      <c r="A64" s="862"/>
      <c r="B64" s="850" t="s">
        <v>317</v>
      </c>
      <c r="C64" s="774" t="s">
        <v>913</v>
      </c>
      <c r="D64" s="856">
        <v>6867</v>
      </c>
      <c r="E64" s="857"/>
      <c r="F64" s="858">
        <v>1064</v>
      </c>
      <c r="G64" s="857"/>
      <c r="H64" s="858">
        <v>2069</v>
      </c>
      <c r="I64" s="857"/>
      <c r="J64" s="856"/>
      <c r="K64" s="859"/>
      <c r="L64" s="857">
        <v>15500</v>
      </c>
      <c r="M64" s="859"/>
      <c r="N64" s="857"/>
      <c r="O64" s="859"/>
      <c r="P64" s="857"/>
      <c r="Q64" s="859"/>
      <c r="R64" s="857"/>
      <c r="S64" s="859"/>
      <c r="T64" s="857"/>
      <c r="U64" s="859"/>
      <c r="V64" s="857"/>
      <c r="W64" s="859"/>
      <c r="X64" s="883">
        <f t="shared" si="1"/>
        <v>25500</v>
      </c>
      <c r="Y64" s="883">
        <f t="shared" si="2"/>
        <v>0</v>
      </c>
      <c r="Z64" s="879">
        <f t="shared" si="3"/>
        <v>25500</v>
      </c>
      <c r="AA64" s="882">
        <v>10000</v>
      </c>
      <c r="AB64" s="859"/>
      <c r="AC64" s="882"/>
      <c r="AD64" s="859"/>
      <c r="AE64" s="882"/>
      <c r="AF64" s="859"/>
      <c r="AG64" s="882"/>
      <c r="AH64" s="859"/>
      <c r="AI64" s="882"/>
      <c r="AJ64" s="959"/>
      <c r="AK64" s="958"/>
      <c r="AL64" s="959"/>
      <c r="AM64" s="958"/>
      <c r="AN64" s="959"/>
      <c r="AO64" s="882">
        <f t="shared" si="4"/>
        <v>10000</v>
      </c>
      <c r="AP64" s="857">
        <f t="shared" si="5"/>
        <v>0</v>
      </c>
      <c r="AQ64" s="946">
        <f t="shared" si="9"/>
        <v>10000</v>
      </c>
    </row>
    <row r="65" spans="1:43" s="863" customFormat="1" ht="12" customHeight="1" x14ac:dyDescent="0.2">
      <c r="A65" s="862"/>
      <c r="B65" s="850" t="s">
        <v>318</v>
      </c>
      <c r="C65" s="774" t="s">
        <v>914</v>
      </c>
      <c r="D65" s="856"/>
      <c r="E65" s="857"/>
      <c r="F65" s="858"/>
      <c r="G65" s="857"/>
      <c r="H65" s="858"/>
      <c r="I65" s="857"/>
      <c r="J65" s="856"/>
      <c r="K65" s="859"/>
      <c r="L65" s="857"/>
      <c r="M65" s="859"/>
      <c r="N65" s="857"/>
      <c r="O65" s="859"/>
      <c r="P65" s="857"/>
      <c r="Q65" s="859"/>
      <c r="R65" s="857"/>
      <c r="S65" s="859"/>
      <c r="T65" s="857"/>
      <c r="U65" s="859"/>
      <c r="V65" s="857"/>
      <c r="W65" s="859"/>
      <c r="X65" s="883">
        <f t="shared" si="1"/>
        <v>0</v>
      </c>
      <c r="Y65" s="883">
        <f t="shared" si="2"/>
        <v>0</v>
      </c>
      <c r="Z65" s="879">
        <f t="shared" si="3"/>
        <v>0</v>
      </c>
      <c r="AA65" s="882"/>
      <c r="AB65" s="859"/>
      <c r="AC65" s="882"/>
      <c r="AD65" s="859"/>
      <c r="AE65" s="882"/>
      <c r="AF65" s="859"/>
      <c r="AG65" s="882"/>
      <c r="AH65" s="859"/>
      <c r="AI65" s="882"/>
      <c r="AJ65" s="959"/>
      <c r="AK65" s="958"/>
      <c r="AL65" s="959"/>
      <c r="AM65" s="958"/>
      <c r="AN65" s="959"/>
      <c r="AO65" s="882">
        <f t="shared" si="4"/>
        <v>0</v>
      </c>
      <c r="AP65" s="857">
        <f t="shared" si="5"/>
        <v>0</v>
      </c>
      <c r="AQ65" s="946">
        <f t="shared" si="9"/>
        <v>0</v>
      </c>
    </row>
    <row r="66" spans="1:43" s="863" customFormat="1" ht="12" customHeight="1" x14ac:dyDescent="0.2">
      <c r="A66" s="862"/>
      <c r="B66" s="850" t="s">
        <v>319</v>
      </c>
      <c r="C66" s="864" t="s">
        <v>915</v>
      </c>
      <c r="D66" s="887">
        <v>10000</v>
      </c>
      <c r="E66" s="873"/>
      <c r="F66" s="888"/>
      <c r="G66" s="873">
        <v>1300</v>
      </c>
      <c r="H66" s="888"/>
      <c r="I66" s="873"/>
      <c r="J66" s="887"/>
      <c r="K66" s="889"/>
      <c r="L66" s="873"/>
      <c r="M66" s="889"/>
      <c r="N66" s="873"/>
      <c r="O66" s="889"/>
      <c r="P66" s="873"/>
      <c r="Q66" s="889"/>
      <c r="R66" s="873"/>
      <c r="S66" s="889"/>
      <c r="T66" s="873"/>
      <c r="U66" s="889"/>
      <c r="V66" s="873"/>
      <c r="W66" s="889"/>
      <c r="X66" s="883">
        <f t="shared" si="1"/>
        <v>10000</v>
      </c>
      <c r="Y66" s="883">
        <f t="shared" si="2"/>
        <v>1300</v>
      </c>
      <c r="Z66" s="879">
        <f t="shared" si="3"/>
        <v>11300</v>
      </c>
      <c r="AA66" s="882">
        <v>10000</v>
      </c>
      <c r="AB66" s="859"/>
      <c r="AC66" s="882"/>
      <c r="AD66" s="859"/>
      <c r="AE66" s="882"/>
      <c r="AF66" s="859"/>
      <c r="AG66" s="882"/>
      <c r="AH66" s="859"/>
      <c r="AI66" s="882"/>
      <c r="AJ66" s="959"/>
      <c r="AK66" s="958"/>
      <c r="AL66" s="959"/>
      <c r="AM66" s="958"/>
      <c r="AN66" s="959"/>
      <c r="AO66" s="882">
        <f t="shared" si="4"/>
        <v>10000</v>
      </c>
      <c r="AP66" s="857">
        <f t="shared" si="5"/>
        <v>0</v>
      </c>
      <c r="AQ66" s="946">
        <f t="shared" si="9"/>
        <v>10000</v>
      </c>
    </row>
    <row r="67" spans="1:43" s="863" customFormat="1" ht="12" customHeight="1" x14ac:dyDescent="0.2">
      <c r="A67" s="862"/>
      <c r="B67" s="850" t="s">
        <v>320</v>
      </c>
      <c r="C67" s="774" t="s">
        <v>916</v>
      </c>
      <c r="D67" s="856"/>
      <c r="E67" s="857"/>
      <c r="F67" s="858"/>
      <c r="G67" s="857"/>
      <c r="H67" s="858"/>
      <c r="I67" s="857"/>
      <c r="J67" s="856"/>
      <c r="K67" s="859"/>
      <c r="L67" s="857"/>
      <c r="M67" s="859"/>
      <c r="N67" s="857"/>
      <c r="O67" s="859"/>
      <c r="P67" s="857"/>
      <c r="Q67" s="859"/>
      <c r="R67" s="857"/>
      <c r="S67" s="859"/>
      <c r="T67" s="857"/>
      <c r="U67" s="859"/>
      <c r="V67" s="857"/>
      <c r="W67" s="859"/>
      <c r="X67" s="883">
        <f t="shared" si="1"/>
        <v>0</v>
      </c>
      <c r="Y67" s="883">
        <f t="shared" si="2"/>
        <v>0</v>
      </c>
      <c r="Z67" s="879">
        <f t="shared" si="3"/>
        <v>0</v>
      </c>
      <c r="AA67" s="882">
        <v>420</v>
      </c>
      <c r="AB67" s="859"/>
      <c r="AC67" s="882"/>
      <c r="AD67" s="859"/>
      <c r="AE67" s="882"/>
      <c r="AF67" s="859"/>
      <c r="AG67" s="882"/>
      <c r="AH67" s="859"/>
      <c r="AI67" s="882"/>
      <c r="AJ67" s="959"/>
      <c r="AK67" s="958"/>
      <c r="AL67" s="959"/>
      <c r="AM67" s="958"/>
      <c r="AN67" s="959"/>
      <c r="AO67" s="882">
        <f t="shared" si="4"/>
        <v>420</v>
      </c>
      <c r="AP67" s="857">
        <f t="shared" si="5"/>
        <v>0</v>
      </c>
      <c r="AQ67" s="946">
        <f t="shared" si="9"/>
        <v>420</v>
      </c>
    </row>
    <row r="68" spans="1:43" s="863" customFormat="1" ht="12" customHeight="1" x14ac:dyDescent="0.2">
      <c r="A68" s="862"/>
      <c r="B68" s="850" t="s">
        <v>321</v>
      </c>
      <c r="C68" s="774" t="s">
        <v>917</v>
      </c>
      <c r="D68" s="856">
        <v>83039</v>
      </c>
      <c r="E68" s="857">
        <v>75092</v>
      </c>
      <c r="F68" s="858"/>
      <c r="G68" s="857">
        <v>19550</v>
      </c>
      <c r="H68" s="858">
        <v>26810</v>
      </c>
      <c r="I68" s="857">
        <v>15500</v>
      </c>
      <c r="J68" s="856"/>
      <c r="K68" s="859"/>
      <c r="L68" s="857"/>
      <c r="M68" s="859"/>
      <c r="N68" s="857"/>
      <c r="O68" s="859"/>
      <c r="P68" s="857"/>
      <c r="Q68" s="859">
        <f>'felhalm. kiad.  '!G108+'felhalm. kiad.  '!G109</f>
        <v>5916</v>
      </c>
      <c r="R68" s="857"/>
      <c r="S68" s="859"/>
      <c r="T68" s="857"/>
      <c r="U68" s="859"/>
      <c r="V68" s="857"/>
      <c r="W68" s="859"/>
      <c r="X68" s="883">
        <f t="shared" si="1"/>
        <v>109849</v>
      </c>
      <c r="Y68" s="883">
        <f t="shared" si="2"/>
        <v>116058</v>
      </c>
      <c r="Z68" s="879">
        <f t="shared" si="3"/>
        <v>225907</v>
      </c>
      <c r="AA68" s="882"/>
      <c r="AB68" s="859"/>
      <c r="AC68" s="882"/>
      <c r="AD68" s="859">
        <v>2016</v>
      </c>
      <c r="AE68" s="882"/>
      <c r="AF68" s="859"/>
      <c r="AG68" s="882"/>
      <c r="AH68" s="859"/>
      <c r="AI68" s="882"/>
      <c r="AJ68" s="959"/>
      <c r="AK68" s="958"/>
      <c r="AL68" s="959"/>
      <c r="AM68" s="958"/>
      <c r="AN68" s="959"/>
      <c r="AO68" s="882">
        <f t="shared" si="4"/>
        <v>0</v>
      </c>
      <c r="AP68" s="857">
        <f t="shared" si="5"/>
        <v>2016</v>
      </c>
      <c r="AQ68" s="946">
        <f t="shared" si="9"/>
        <v>2016</v>
      </c>
    </row>
    <row r="69" spans="1:43" s="863" customFormat="1" ht="12" customHeight="1" x14ac:dyDescent="0.2">
      <c r="A69" s="862"/>
      <c r="B69" s="850" t="s">
        <v>322</v>
      </c>
      <c r="C69" s="774" t="s">
        <v>918</v>
      </c>
      <c r="D69" s="856">
        <v>5641</v>
      </c>
      <c r="E69" s="857">
        <v>3021</v>
      </c>
      <c r="F69" s="858"/>
      <c r="G69" s="857">
        <v>2092</v>
      </c>
      <c r="H69" s="858"/>
      <c r="I69" s="857"/>
      <c r="J69" s="856"/>
      <c r="K69" s="859"/>
      <c r="L69" s="857"/>
      <c r="M69" s="859"/>
      <c r="N69" s="857"/>
      <c r="O69" s="859"/>
      <c r="P69" s="857"/>
      <c r="Q69" s="859"/>
      <c r="R69" s="857"/>
      <c r="S69" s="859"/>
      <c r="T69" s="857"/>
      <c r="U69" s="859"/>
      <c r="V69" s="857"/>
      <c r="W69" s="859"/>
      <c r="X69" s="883">
        <f t="shared" si="1"/>
        <v>5641</v>
      </c>
      <c r="Y69" s="883">
        <f t="shared" si="2"/>
        <v>5113</v>
      </c>
      <c r="Z69" s="879">
        <f t="shared" si="3"/>
        <v>10754</v>
      </c>
      <c r="AA69" s="882"/>
      <c r="AB69" s="859"/>
      <c r="AC69" s="882"/>
      <c r="AD69" s="859"/>
      <c r="AE69" s="882"/>
      <c r="AF69" s="859"/>
      <c r="AG69" s="882"/>
      <c r="AH69" s="859"/>
      <c r="AI69" s="882"/>
      <c r="AJ69" s="959"/>
      <c r="AK69" s="958"/>
      <c r="AL69" s="959"/>
      <c r="AM69" s="958"/>
      <c r="AN69" s="959"/>
      <c r="AO69" s="882">
        <f t="shared" si="4"/>
        <v>0</v>
      </c>
      <c r="AP69" s="857">
        <f t="shared" si="5"/>
        <v>0</v>
      </c>
      <c r="AQ69" s="946">
        <f t="shared" si="9"/>
        <v>0</v>
      </c>
    </row>
    <row r="70" spans="1:43" s="863" customFormat="1" ht="16.5" x14ac:dyDescent="0.2">
      <c r="A70" s="862"/>
      <c r="B70" s="850" t="s">
        <v>351</v>
      </c>
      <c r="C70" s="635" t="s">
        <v>919</v>
      </c>
      <c r="D70" s="853">
        <v>25615</v>
      </c>
      <c r="E70" s="855">
        <v>12953</v>
      </c>
      <c r="F70" s="851"/>
      <c r="G70" s="857">
        <v>5014</v>
      </c>
      <c r="H70" s="851">
        <v>7422</v>
      </c>
      <c r="I70" s="855"/>
      <c r="J70" s="853"/>
      <c r="K70" s="871"/>
      <c r="L70" s="872"/>
      <c r="M70" s="871"/>
      <c r="N70" s="872"/>
      <c r="O70" s="854"/>
      <c r="P70" s="872"/>
      <c r="Q70" s="871"/>
      <c r="R70" s="872"/>
      <c r="S70" s="871"/>
      <c r="T70" s="872"/>
      <c r="U70" s="871"/>
      <c r="V70" s="872"/>
      <c r="W70" s="871"/>
      <c r="X70" s="883">
        <f t="shared" si="1"/>
        <v>33037</v>
      </c>
      <c r="Y70" s="883">
        <f t="shared" si="2"/>
        <v>17967</v>
      </c>
      <c r="Z70" s="879">
        <f t="shared" si="3"/>
        <v>51004</v>
      </c>
      <c r="AA70" s="882"/>
      <c r="AB70" s="859"/>
      <c r="AC70" s="882"/>
      <c r="AD70" s="859"/>
      <c r="AE70" s="882"/>
      <c r="AF70" s="859"/>
      <c r="AG70" s="882"/>
      <c r="AH70" s="859"/>
      <c r="AI70" s="882"/>
      <c r="AJ70" s="959"/>
      <c r="AK70" s="958"/>
      <c r="AL70" s="959"/>
      <c r="AM70" s="958"/>
      <c r="AN70" s="959"/>
      <c r="AO70" s="882">
        <f t="shared" si="4"/>
        <v>0</v>
      </c>
      <c r="AP70" s="857">
        <f t="shared" si="5"/>
        <v>0</v>
      </c>
      <c r="AQ70" s="946">
        <f t="shared" si="9"/>
        <v>0</v>
      </c>
    </row>
    <row r="71" spans="1:43" s="863" customFormat="1" ht="12" customHeight="1" x14ac:dyDescent="0.2">
      <c r="A71" s="862"/>
      <c r="B71" s="850" t="s">
        <v>352</v>
      </c>
      <c r="C71" s="671" t="s">
        <v>920</v>
      </c>
      <c r="D71" s="853">
        <v>9265</v>
      </c>
      <c r="E71" s="872"/>
      <c r="F71" s="851">
        <v>993</v>
      </c>
      <c r="G71" s="855">
        <v>212</v>
      </c>
      <c r="H71" s="851"/>
      <c r="I71" s="857"/>
      <c r="J71" s="853"/>
      <c r="K71" s="854"/>
      <c r="L71" s="872"/>
      <c r="M71" s="871"/>
      <c r="N71" s="872"/>
      <c r="O71" s="854"/>
      <c r="P71" s="872"/>
      <c r="Q71" s="871"/>
      <c r="R71" s="872"/>
      <c r="S71" s="871"/>
      <c r="T71" s="872"/>
      <c r="U71" s="871"/>
      <c r="V71" s="872"/>
      <c r="W71" s="871"/>
      <c r="X71" s="883">
        <f t="shared" si="1"/>
        <v>10258</v>
      </c>
      <c r="Y71" s="883">
        <f t="shared" si="2"/>
        <v>212</v>
      </c>
      <c r="Z71" s="879">
        <f t="shared" si="3"/>
        <v>10470</v>
      </c>
      <c r="AA71" s="882"/>
      <c r="AB71" s="859"/>
      <c r="AC71" s="882"/>
      <c r="AD71" s="859"/>
      <c r="AE71" s="882"/>
      <c r="AF71" s="859"/>
      <c r="AG71" s="882"/>
      <c r="AH71" s="859"/>
      <c r="AI71" s="882"/>
      <c r="AJ71" s="959"/>
      <c r="AK71" s="958"/>
      <c r="AL71" s="959"/>
      <c r="AM71" s="958"/>
      <c r="AN71" s="959"/>
      <c r="AO71" s="882">
        <f t="shared" si="4"/>
        <v>0</v>
      </c>
      <c r="AP71" s="857">
        <f t="shared" si="5"/>
        <v>0</v>
      </c>
      <c r="AQ71" s="946">
        <f t="shared" si="9"/>
        <v>0</v>
      </c>
    </row>
    <row r="72" spans="1:43" s="863" customFormat="1" ht="12" customHeight="1" x14ac:dyDescent="0.2">
      <c r="A72" s="862"/>
      <c r="B72" s="850" t="s">
        <v>353</v>
      </c>
      <c r="C72" s="650" t="s">
        <v>921</v>
      </c>
      <c r="D72" s="856">
        <v>5241</v>
      </c>
      <c r="E72" s="859">
        <v>1647</v>
      </c>
      <c r="F72" s="857"/>
      <c r="G72" s="859">
        <v>896</v>
      </c>
      <c r="H72" s="857"/>
      <c r="I72" s="857"/>
      <c r="J72" s="856"/>
      <c r="K72" s="859"/>
      <c r="L72" s="882"/>
      <c r="M72" s="859"/>
      <c r="N72" s="857"/>
      <c r="O72" s="859"/>
      <c r="P72" s="857"/>
      <c r="Q72" s="859"/>
      <c r="R72" s="857"/>
      <c r="S72" s="859"/>
      <c r="T72" s="857"/>
      <c r="U72" s="859"/>
      <c r="V72" s="857"/>
      <c r="W72" s="859"/>
      <c r="X72" s="883">
        <f t="shared" si="1"/>
        <v>5241</v>
      </c>
      <c r="Y72" s="883">
        <f t="shared" si="2"/>
        <v>2543</v>
      </c>
      <c r="Z72" s="879">
        <f t="shared" si="3"/>
        <v>7784</v>
      </c>
      <c r="AA72" s="882"/>
      <c r="AB72" s="859"/>
      <c r="AC72" s="882"/>
      <c r="AD72" s="859"/>
      <c r="AE72" s="882"/>
      <c r="AF72" s="859"/>
      <c r="AG72" s="882"/>
      <c r="AH72" s="859"/>
      <c r="AI72" s="882"/>
      <c r="AJ72" s="959"/>
      <c r="AK72" s="958"/>
      <c r="AL72" s="959"/>
      <c r="AM72" s="958"/>
      <c r="AN72" s="959"/>
      <c r="AO72" s="882">
        <f t="shared" si="4"/>
        <v>0</v>
      </c>
      <c r="AP72" s="857">
        <f t="shared" si="5"/>
        <v>0</v>
      </c>
      <c r="AQ72" s="946">
        <f t="shared" si="9"/>
        <v>0</v>
      </c>
    </row>
    <row r="73" spans="1:43" s="863" customFormat="1" ht="12" customHeight="1" x14ac:dyDescent="0.2">
      <c r="A73" s="862"/>
      <c r="B73" s="850" t="s">
        <v>354</v>
      </c>
      <c r="C73" s="774" t="s">
        <v>922</v>
      </c>
      <c r="D73" s="856">
        <v>14820</v>
      </c>
      <c r="E73" s="859">
        <v>9504</v>
      </c>
      <c r="F73" s="857"/>
      <c r="G73" s="857">
        <v>3162</v>
      </c>
      <c r="H73" s="858"/>
      <c r="I73" s="857"/>
      <c r="J73" s="856"/>
      <c r="K73" s="859"/>
      <c r="L73" s="857"/>
      <c r="M73" s="859"/>
      <c r="N73" s="857"/>
      <c r="O73" s="859"/>
      <c r="P73" s="857"/>
      <c r="Q73" s="859"/>
      <c r="R73" s="857"/>
      <c r="S73" s="859"/>
      <c r="T73" s="857"/>
      <c r="U73" s="859"/>
      <c r="V73" s="857"/>
      <c r="W73" s="859"/>
      <c r="X73" s="883">
        <f t="shared" si="1"/>
        <v>14820</v>
      </c>
      <c r="Y73" s="883">
        <f t="shared" si="2"/>
        <v>12666</v>
      </c>
      <c r="Z73" s="879">
        <f t="shared" si="3"/>
        <v>27486</v>
      </c>
      <c r="AA73" s="958"/>
      <c r="AB73" s="913"/>
      <c r="AC73" s="958"/>
      <c r="AD73" s="959"/>
      <c r="AE73" s="958"/>
      <c r="AF73" s="959"/>
      <c r="AG73" s="958"/>
      <c r="AH73" s="959"/>
      <c r="AI73" s="958"/>
      <c r="AJ73" s="959"/>
      <c r="AK73" s="958"/>
      <c r="AL73" s="959"/>
      <c r="AM73" s="958"/>
      <c r="AN73" s="959"/>
      <c r="AO73" s="882">
        <f t="shared" si="4"/>
        <v>0</v>
      </c>
      <c r="AP73" s="857">
        <f t="shared" si="5"/>
        <v>0</v>
      </c>
      <c r="AQ73" s="946">
        <f t="shared" si="9"/>
        <v>0</v>
      </c>
    </row>
    <row r="74" spans="1:43" s="863" customFormat="1" ht="12" customHeight="1" x14ac:dyDescent="0.2">
      <c r="A74" s="862"/>
      <c r="B74" s="850" t="s">
        <v>355</v>
      </c>
      <c r="C74" s="774" t="s">
        <v>923</v>
      </c>
      <c r="D74" s="856"/>
      <c r="E74" s="857"/>
      <c r="F74" s="858"/>
      <c r="G74" s="857"/>
      <c r="H74" s="858"/>
      <c r="I74" s="857"/>
      <c r="J74" s="856"/>
      <c r="K74" s="859"/>
      <c r="L74" s="857"/>
      <c r="M74" s="859"/>
      <c r="N74" s="857"/>
      <c r="O74" s="859"/>
      <c r="P74" s="857"/>
      <c r="Q74" s="859"/>
      <c r="R74" s="857"/>
      <c r="S74" s="859"/>
      <c r="T74" s="857"/>
      <c r="U74" s="859"/>
      <c r="V74" s="857"/>
      <c r="W74" s="859"/>
      <c r="X74" s="883">
        <f t="shared" si="1"/>
        <v>0</v>
      </c>
      <c r="Y74" s="883">
        <f t="shared" si="2"/>
        <v>0</v>
      </c>
      <c r="Z74" s="879">
        <f t="shared" si="3"/>
        <v>0</v>
      </c>
      <c r="AA74" s="958"/>
      <c r="AB74" s="913"/>
      <c r="AC74" s="958"/>
      <c r="AD74" s="959"/>
      <c r="AE74" s="958"/>
      <c r="AF74" s="959"/>
      <c r="AG74" s="958"/>
      <c r="AH74" s="959"/>
      <c r="AI74" s="958"/>
      <c r="AJ74" s="959"/>
      <c r="AK74" s="958"/>
      <c r="AL74" s="959"/>
      <c r="AM74" s="958"/>
      <c r="AN74" s="959"/>
      <c r="AO74" s="882">
        <f t="shared" si="4"/>
        <v>0</v>
      </c>
      <c r="AP74" s="857">
        <f t="shared" si="5"/>
        <v>0</v>
      </c>
      <c r="AQ74" s="946">
        <f t="shared" si="9"/>
        <v>0</v>
      </c>
    </row>
    <row r="75" spans="1:43" s="863" customFormat="1" ht="12" customHeight="1" x14ac:dyDescent="0.2">
      <c r="A75" s="862"/>
      <c r="B75" s="850" t="s">
        <v>356</v>
      </c>
      <c r="C75" s="774" t="s">
        <v>1151</v>
      </c>
      <c r="D75" s="856"/>
      <c r="E75" s="857"/>
      <c r="F75" s="858"/>
      <c r="G75" s="857"/>
      <c r="H75" s="858"/>
      <c r="I75" s="857"/>
      <c r="J75" s="856"/>
      <c r="K75" s="859"/>
      <c r="L75" s="857"/>
      <c r="M75" s="859"/>
      <c r="N75" s="857"/>
      <c r="O75" s="859"/>
      <c r="P75" s="857"/>
      <c r="Q75" s="859"/>
      <c r="R75" s="857"/>
      <c r="S75" s="859"/>
      <c r="T75" s="857"/>
      <c r="U75" s="859"/>
      <c r="V75" s="857"/>
      <c r="W75" s="859"/>
      <c r="X75" s="883">
        <f t="shared" si="1"/>
        <v>0</v>
      </c>
      <c r="Y75" s="883">
        <f t="shared" si="2"/>
        <v>0</v>
      </c>
      <c r="Z75" s="879">
        <f t="shared" si="3"/>
        <v>0</v>
      </c>
      <c r="AA75" s="958"/>
      <c r="AB75" s="913"/>
      <c r="AC75" s="958"/>
      <c r="AD75" s="959"/>
      <c r="AE75" s="958"/>
      <c r="AF75" s="959"/>
      <c r="AG75" s="958"/>
      <c r="AH75" s="959"/>
      <c r="AI75" s="958"/>
      <c r="AJ75" s="959"/>
      <c r="AK75" s="958"/>
      <c r="AL75" s="959"/>
      <c r="AM75" s="958"/>
      <c r="AN75" s="859">
        <v>20265</v>
      </c>
      <c r="AO75" s="882">
        <f t="shared" si="4"/>
        <v>0</v>
      </c>
      <c r="AP75" s="857">
        <f t="shared" si="5"/>
        <v>20265</v>
      </c>
      <c r="AQ75" s="946">
        <f t="shared" si="9"/>
        <v>20265</v>
      </c>
    </row>
    <row r="76" spans="1:43" s="863" customFormat="1" ht="12" customHeight="1" thickBot="1" x14ac:dyDescent="0.25">
      <c r="A76" s="862"/>
      <c r="B76" s="850" t="s">
        <v>357</v>
      </c>
      <c r="C76" s="635" t="s">
        <v>879</v>
      </c>
      <c r="D76" s="856"/>
      <c r="E76" s="857"/>
      <c r="F76" s="858"/>
      <c r="G76" s="857"/>
      <c r="H76" s="858"/>
      <c r="I76" s="857"/>
      <c r="J76" s="856"/>
      <c r="K76" s="859"/>
      <c r="L76" s="857"/>
      <c r="M76" s="859"/>
      <c r="N76" s="857"/>
      <c r="O76" s="859"/>
      <c r="P76" s="857"/>
      <c r="Q76" s="859"/>
      <c r="R76" s="857"/>
      <c r="S76" s="859"/>
      <c r="T76" s="857"/>
      <c r="U76" s="859"/>
      <c r="V76" s="857"/>
      <c r="W76" s="859"/>
      <c r="X76" s="883">
        <f t="shared" si="1"/>
        <v>0</v>
      </c>
      <c r="Y76" s="883">
        <f t="shared" si="2"/>
        <v>0</v>
      </c>
      <c r="Z76" s="879">
        <f t="shared" si="3"/>
        <v>0</v>
      </c>
      <c r="AA76" s="958"/>
      <c r="AB76" s="913"/>
      <c r="AC76" s="958"/>
      <c r="AD76" s="959"/>
      <c r="AE76" s="958"/>
      <c r="AF76" s="959"/>
      <c r="AG76" s="958"/>
      <c r="AH76" s="959"/>
      <c r="AI76" s="958"/>
      <c r="AJ76" s="959"/>
      <c r="AK76" s="958"/>
      <c r="AL76" s="959"/>
      <c r="AM76" s="882">
        <f>X77-AA77-AC77-AE77-AG77-AI77-AK77</f>
        <v>193926</v>
      </c>
      <c r="AN76" s="859">
        <f>Y77-AB77-AD77-AF77-AH77-AJ77-AL77-AN75</f>
        <v>46804</v>
      </c>
      <c r="AO76" s="882">
        <f t="shared" si="4"/>
        <v>193926</v>
      </c>
      <c r="AP76" s="857">
        <f t="shared" si="5"/>
        <v>46804</v>
      </c>
      <c r="AQ76" s="946">
        <f t="shared" si="9"/>
        <v>240730</v>
      </c>
    </row>
    <row r="77" spans="1:43" s="914" customFormat="1" ht="12" customHeight="1" thickBot="1" x14ac:dyDescent="0.25">
      <c r="A77" s="915"/>
      <c r="B77" s="916"/>
      <c r="C77" s="925" t="s">
        <v>924</v>
      </c>
      <c r="D77" s="933">
        <f>SUM(D61:D76)</f>
        <v>160488</v>
      </c>
      <c r="E77" s="926">
        <f t="shared" ref="E77:W77" si="16">SUM(E61:E76)</f>
        <v>102523</v>
      </c>
      <c r="F77" s="933">
        <f t="shared" si="16"/>
        <v>2057</v>
      </c>
      <c r="G77" s="926">
        <f t="shared" si="16"/>
        <v>32246</v>
      </c>
      <c r="H77" s="933">
        <f t="shared" si="16"/>
        <v>36301</v>
      </c>
      <c r="I77" s="926">
        <f t="shared" si="16"/>
        <v>96565</v>
      </c>
      <c r="J77" s="933">
        <f t="shared" si="16"/>
        <v>0</v>
      </c>
      <c r="K77" s="926">
        <f t="shared" si="16"/>
        <v>0</v>
      </c>
      <c r="L77" s="933">
        <f t="shared" si="16"/>
        <v>15500</v>
      </c>
      <c r="M77" s="926">
        <f t="shared" si="16"/>
        <v>0</v>
      </c>
      <c r="N77" s="933">
        <f t="shared" si="16"/>
        <v>0</v>
      </c>
      <c r="O77" s="926">
        <f t="shared" si="16"/>
        <v>0</v>
      </c>
      <c r="P77" s="933">
        <f t="shared" si="16"/>
        <v>0</v>
      </c>
      <c r="Q77" s="926">
        <f t="shared" si="16"/>
        <v>5916</v>
      </c>
      <c r="R77" s="933">
        <f t="shared" si="16"/>
        <v>0</v>
      </c>
      <c r="S77" s="926">
        <f t="shared" si="16"/>
        <v>0</v>
      </c>
      <c r="T77" s="933">
        <f t="shared" si="16"/>
        <v>0</v>
      </c>
      <c r="U77" s="926">
        <f t="shared" si="16"/>
        <v>0</v>
      </c>
      <c r="V77" s="933">
        <f t="shared" si="16"/>
        <v>0</v>
      </c>
      <c r="W77" s="926">
        <f t="shared" si="16"/>
        <v>0</v>
      </c>
      <c r="X77" s="930">
        <f t="shared" si="1"/>
        <v>214346</v>
      </c>
      <c r="Y77" s="918">
        <f t="shared" si="2"/>
        <v>237250</v>
      </c>
      <c r="Z77" s="928">
        <f t="shared" si="3"/>
        <v>451596</v>
      </c>
      <c r="AA77" s="926">
        <f>SUM(AA61:AA76)</f>
        <v>20420</v>
      </c>
      <c r="AB77" s="927">
        <f t="shared" ref="AB77:AN77" si="17">SUM(AB61:AB76)</f>
        <v>326</v>
      </c>
      <c r="AC77" s="926">
        <f t="shared" si="17"/>
        <v>0</v>
      </c>
      <c r="AD77" s="927">
        <f t="shared" si="17"/>
        <v>169855</v>
      </c>
      <c r="AE77" s="926">
        <f t="shared" si="17"/>
        <v>0</v>
      </c>
      <c r="AF77" s="927">
        <f t="shared" si="17"/>
        <v>0</v>
      </c>
      <c r="AG77" s="926">
        <f t="shared" si="17"/>
        <v>0</v>
      </c>
      <c r="AH77" s="927">
        <f t="shared" si="17"/>
        <v>0</v>
      </c>
      <c r="AI77" s="926">
        <f t="shared" si="17"/>
        <v>0</v>
      </c>
      <c r="AJ77" s="927">
        <f t="shared" si="17"/>
        <v>0</v>
      </c>
      <c r="AK77" s="926">
        <f t="shared" si="17"/>
        <v>0</v>
      </c>
      <c r="AL77" s="927">
        <f t="shared" si="17"/>
        <v>0</v>
      </c>
      <c r="AM77" s="926">
        <f t="shared" si="17"/>
        <v>193926</v>
      </c>
      <c r="AN77" s="927">
        <f t="shared" si="17"/>
        <v>67069</v>
      </c>
      <c r="AO77" s="926">
        <f t="shared" si="4"/>
        <v>214346</v>
      </c>
      <c r="AP77" s="926">
        <f t="shared" si="5"/>
        <v>237250</v>
      </c>
      <c r="AQ77" s="951">
        <f t="shared" si="9"/>
        <v>451596</v>
      </c>
    </row>
    <row r="78" spans="1:43" s="863" customFormat="1" ht="12" customHeight="1" thickBot="1" x14ac:dyDescent="0.25">
      <c r="A78" s="862"/>
      <c r="B78" s="850"/>
      <c r="C78" s="650"/>
      <c r="D78" s="856"/>
      <c r="E78" s="857"/>
      <c r="F78" s="858"/>
      <c r="G78" s="857"/>
      <c r="H78" s="858"/>
      <c r="I78" s="857"/>
      <c r="J78" s="856"/>
      <c r="K78" s="859"/>
      <c r="L78" s="857"/>
      <c r="M78" s="859"/>
      <c r="N78" s="857"/>
      <c r="O78" s="859"/>
      <c r="P78" s="857"/>
      <c r="Q78" s="859"/>
      <c r="R78" s="857"/>
      <c r="S78" s="859"/>
      <c r="T78" s="857"/>
      <c r="U78" s="859"/>
      <c r="V78" s="857"/>
      <c r="W78" s="859"/>
      <c r="X78" s="930"/>
      <c r="Y78" s="918"/>
      <c r="Z78" s="879"/>
      <c r="AA78" s="958"/>
      <c r="AB78" s="913"/>
      <c r="AC78" s="958"/>
      <c r="AD78" s="959"/>
      <c r="AE78" s="958"/>
      <c r="AF78" s="959"/>
      <c r="AG78" s="958"/>
      <c r="AH78" s="959"/>
      <c r="AI78" s="958"/>
      <c r="AJ78" s="959"/>
      <c r="AK78" s="958"/>
      <c r="AL78" s="959"/>
      <c r="AM78" s="958"/>
      <c r="AN78" s="959"/>
      <c r="AO78" s="882"/>
      <c r="AP78" s="857"/>
      <c r="AQ78" s="946"/>
    </row>
    <row r="79" spans="1:43" s="914" customFormat="1" ht="15.6" customHeight="1" thickBot="1" x14ac:dyDescent="0.25">
      <c r="B79" s="934"/>
      <c r="C79" s="935" t="s">
        <v>872</v>
      </c>
      <c r="D79" s="936">
        <f>D19+D37+D51+D58+D77</f>
        <v>407299</v>
      </c>
      <c r="E79" s="936">
        <f t="shared" ref="E79:W79" si="18">E19+E37+E51+E58+E77</f>
        <v>439660</v>
      </c>
      <c r="F79" s="936">
        <f t="shared" si="18"/>
        <v>3016</v>
      </c>
      <c r="G79" s="936">
        <f t="shared" si="18"/>
        <v>109582</v>
      </c>
      <c r="H79" s="936">
        <f t="shared" si="18"/>
        <v>92810</v>
      </c>
      <c r="I79" s="936">
        <f t="shared" si="18"/>
        <v>373558</v>
      </c>
      <c r="J79" s="936">
        <f t="shared" si="18"/>
        <v>38</v>
      </c>
      <c r="K79" s="936">
        <f t="shared" si="18"/>
        <v>0</v>
      </c>
      <c r="L79" s="936">
        <f t="shared" si="18"/>
        <v>15500</v>
      </c>
      <c r="M79" s="936">
        <f t="shared" si="18"/>
        <v>0</v>
      </c>
      <c r="N79" s="936">
        <f t="shared" si="18"/>
        <v>0</v>
      </c>
      <c r="O79" s="936">
        <f t="shared" si="18"/>
        <v>0</v>
      </c>
      <c r="P79" s="936">
        <f t="shared" si="18"/>
        <v>0</v>
      </c>
      <c r="Q79" s="936">
        <f t="shared" si="18"/>
        <v>47297</v>
      </c>
      <c r="R79" s="936">
        <f t="shared" si="18"/>
        <v>0</v>
      </c>
      <c r="S79" s="936">
        <f t="shared" si="18"/>
        <v>0</v>
      </c>
      <c r="T79" s="936">
        <f t="shared" si="18"/>
        <v>0</v>
      </c>
      <c r="U79" s="936">
        <f t="shared" si="18"/>
        <v>0</v>
      </c>
      <c r="V79" s="936">
        <f t="shared" si="18"/>
        <v>0</v>
      </c>
      <c r="W79" s="936">
        <f t="shared" si="18"/>
        <v>0</v>
      </c>
      <c r="X79" s="939">
        <f t="shared" si="1"/>
        <v>518663</v>
      </c>
      <c r="Y79" s="918">
        <f t="shared" si="2"/>
        <v>970097</v>
      </c>
      <c r="Z79" s="937">
        <f>X79+Y79</f>
        <v>1488760</v>
      </c>
      <c r="AA79" s="938">
        <f>AA19+AA37+AA51+AA58+AA77</f>
        <v>32756</v>
      </c>
      <c r="AB79" s="940">
        <f t="shared" ref="AB79:AP79" si="19">AB19+AB37+AB51+AB58+AB77</f>
        <v>4169</v>
      </c>
      <c r="AC79" s="940">
        <f t="shared" si="19"/>
        <v>0</v>
      </c>
      <c r="AD79" s="940">
        <f t="shared" si="19"/>
        <v>310821</v>
      </c>
      <c r="AE79" s="940">
        <f t="shared" si="19"/>
        <v>0</v>
      </c>
      <c r="AF79" s="940">
        <f t="shared" si="19"/>
        <v>619</v>
      </c>
      <c r="AG79" s="940">
        <f t="shared" si="19"/>
        <v>0</v>
      </c>
      <c r="AH79" s="940">
        <f t="shared" si="19"/>
        <v>0</v>
      </c>
      <c r="AI79" s="940">
        <f t="shared" si="19"/>
        <v>0</v>
      </c>
      <c r="AJ79" s="940">
        <f t="shared" si="19"/>
        <v>0</v>
      </c>
      <c r="AK79" s="940">
        <f t="shared" si="19"/>
        <v>0</v>
      </c>
      <c r="AL79" s="940">
        <f t="shared" si="19"/>
        <v>0</v>
      </c>
      <c r="AM79" s="940">
        <f t="shared" si="19"/>
        <v>485907</v>
      </c>
      <c r="AN79" s="940">
        <f t="shared" si="19"/>
        <v>654488</v>
      </c>
      <c r="AO79" s="940">
        <f t="shared" si="19"/>
        <v>518663</v>
      </c>
      <c r="AP79" s="941">
        <f t="shared" si="19"/>
        <v>970097</v>
      </c>
      <c r="AQ79" s="932">
        <f>AO79+AP79</f>
        <v>1488760</v>
      </c>
    </row>
    <row r="81" spans="12:12" x14ac:dyDescent="0.2">
      <c r="L81" s="623"/>
    </row>
  </sheetData>
  <mergeCells count="48">
    <mergeCell ref="B1:AQ1"/>
    <mergeCell ref="B2:AQ2"/>
    <mergeCell ref="B3:AQ3"/>
    <mergeCell ref="B4:AQ4"/>
    <mergeCell ref="B5:B9"/>
    <mergeCell ref="D5:E5"/>
    <mergeCell ref="F5:G5"/>
    <mergeCell ref="H5:I5"/>
    <mergeCell ref="J5:K5"/>
    <mergeCell ref="L5:M5"/>
    <mergeCell ref="D6:Z6"/>
    <mergeCell ref="AA6:AQ6"/>
    <mergeCell ref="V5:W5"/>
    <mergeCell ref="X5:Y5"/>
    <mergeCell ref="AA5:AB5"/>
    <mergeCell ref="AC5:AD5"/>
    <mergeCell ref="AE5:AF5"/>
    <mergeCell ref="N5:O5"/>
    <mergeCell ref="P5:Q5"/>
    <mergeCell ref="R5:S5"/>
    <mergeCell ref="T5:U5"/>
    <mergeCell ref="AG5:AH5"/>
    <mergeCell ref="AI5:AJ5"/>
    <mergeCell ref="AK5:AL5"/>
    <mergeCell ref="AM5:AN5"/>
    <mergeCell ref="AO5:AP5"/>
    <mergeCell ref="C7:C9"/>
    <mergeCell ref="D7:E8"/>
    <mergeCell ref="F7:G8"/>
    <mergeCell ref="H7:I8"/>
    <mergeCell ref="J7:K8"/>
    <mergeCell ref="V7:W8"/>
    <mergeCell ref="X7:Y8"/>
    <mergeCell ref="Z7:Z9"/>
    <mergeCell ref="AA7:AB8"/>
    <mergeCell ref="L7:M8"/>
    <mergeCell ref="N7:O8"/>
    <mergeCell ref="P7:Q8"/>
    <mergeCell ref="R7:S8"/>
    <mergeCell ref="T7:U8"/>
    <mergeCell ref="AK7:AL8"/>
    <mergeCell ref="AM7:AN8"/>
    <mergeCell ref="AO7:AP8"/>
    <mergeCell ref="AQ7:AQ9"/>
    <mergeCell ref="AC7:AD8"/>
    <mergeCell ref="AE7:AF8"/>
    <mergeCell ref="AG7:AH8"/>
    <mergeCell ref="AI7:AJ8"/>
  </mergeCells>
  <phoneticPr fontId="33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B1:AS55"/>
  <sheetViews>
    <sheetView zoomScale="120" workbookViewId="0">
      <selection activeCell="B1" sqref="B1:F1"/>
    </sheetView>
  </sheetViews>
  <sheetFormatPr defaultColWidth="9.140625" defaultRowHeight="11.25" x14ac:dyDescent="0.2"/>
  <cols>
    <col min="1" max="1" width="9.140625" style="5"/>
    <col min="2" max="2" width="3.7109375" style="78" customWidth="1"/>
    <col min="3" max="3" width="36.140625" style="78" customWidth="1"/>
    <col min="4" max="4" width="9" style="79" customWidth="1"/>
    <col min="5" max="5" width="36.140625" style="79" customWidth="1"/>
    <col min="6" max="6" width="10" style="79" customWidth="1"/>
    <col min="7" max="16384" width="9.140625" style="5"/>
  </cols>
  <sheetData>
    <row r="1" spans="2:45" ht="12.75" customHeight="1" x14ac:dyDescent="0.2">
      <c r="B1" s="1473" t="s">
        <v>1197</v>
      </c>
      <c r="C1" s="1473"/>
      <c r="D1" s="1473"/>
      <c r="E1" s="1473"/>
      <c r="F1" s="1473"/>
      <c r="G1" s="1034"/>
      <c r="H1" s="1034"/>
      <c r="I1" s="1034"/>
      <c r="J1" s="1034"/>
      <c r="K1" s="1034"/>
      <c r="L1" s="1034"/>
      <c r="M1" s="1034"/>
      <c r="N1" s="1034"/>
      <c r="O1" s="1034"/>
      <c r="P1" s="1034"/>
      <c r="Q1" s="1034"/>
      <c r="R1" s="1034"/>
      <c r="S1" s="1034"/>
      <c r="T1" s="1034"/>
      <c r="U1" s="1034"/>
      <c r="V1" s="1034"/>
      <c r="W1" s="1034"/>
      <c r="X1" s="1034"/>
      <c r="Y1" s="1034"/>
      <c r="Z1" s="1034"/>
      <c r="AA1" s="1034"/>
      <c r="AB1" s="1034"/>
      <c r="AC1" s="1034"/>
      <c r="AD1" s="1034"/>
      <c r="AE1" s="1034"/>
      <c r="AF1" s="1034"/>
      <c r="AG1" s="1034"/>
      <c r="AH1" s="1034"/>
      <c r="AI1" s="1034"/>
      <c r="AJ1" s="1034"/>
      <c r="AK1" s="1034"/>
      <c r="AL1" s="1034"/>
      <c r="AM1" s="1034"/>
      <c r="AN1" s="1034"/>
      <c r="AO1" s="1034"/>
      <c r="AP1" s="1034"/>
      <c r="AQ1" s="1034"/>
      <c r="AR1" s="1034"/>
      <c r="AS1" s="1034"/>
    </row>
    <row r="2" spans="2:45" x14ac:dyDescent="0.2">
      <c r="E2" s="80"/>
      <c r="F2" s="80"/>
    </row>
    <row r="3" spans="2:45" x14ac:dyDescent="0.2">
      <c r="E3" s="80"/>
      <c r="F3" s="80"/>
    </row>
    <row r="4" spans="2:45" s="59" customFormat="1" x14ac:dyDescent="0.2">
      <c r="B4" s="81"/>
      <c r="C4" s="1310" t="s">
        <v>73</v>
      </c>
      <c r="D4" s="1310"/>
      <c r="E4" s="1310"/>
      <c r="F4" s="1310"/>
    </row>
    <row r="5" spans="2:45" s="59" customFormat="1" x14ac:dyDescent="0.2">
      <c r="B5" s="81"/>
      <c r="C5" s="1513" t="s">
        <v>135</v>
      </c>
      <c r="D5" s="1513"/>
      <c r="E5" s="1513"/>
      <c r="F5" s="1513"/>
    </row>
    <row r="6" spans="2:45" s="59" customFormat="1" x14ac:dyDescent="0.2">
      <c r="B6" s="81"/>
      <c r="C6" s="1310" t="s">
        <v>801</v>
      </c>
      <c r="D6" s="1310"/>
      <c r="E6" s="1310"/>
      <c r="F6" s="1310"/>
    </row>
    <row r="7" spans="2:45" s="59" customFormat="1" ht="12.75" x14ac:dyDescent="0.2">
      <c r="B7" s="1311" t="s">
        <v>214</v>
      </c>
      <c r="C7" s="1359"/>
      <c r="D7" s="1359"/>
      <c r="E7" s="1359"/>
      <c r="F7" s="1418"/>
    </row>
    <row r="8" spans="2:45" s="59" customFormat="1" ht="12.75" customHeight="1" x14ac:dyDescent="0.2">
      <c r="B8" s="1313" t="s">
        <v>53</v>
      </c>
      <c r="C8" s="1314" t="s">
        <v>54</v>
      </c>
      <c r="D8" s="1421" t="s">
        <v>55</v>
      </c>
      <c r="E8" s="1420" t="s">
        <v>56</v>
      </c>
      <c r="F8" s="1515" t="s">
        <v>57</v>
      </c>
      <c r="G8" s="252"/>
    </row>
    <row r="9" spans="2:45" s="59" customFormat="1" ht="12.75" customHeight="1" x14ac:dyDescent="0.2">
      <c r="B9" s="1313"/>
      <c r="C9" s="1314"/>
      <c r="D9" s="1422"/>
      <c r="E9" s="1514"/>
      <c r="F9" s="1516"/>
      <c r="G9" s="252"/>
    </row>
    <row r="10" spans="2:45" s="60" customFormat="1" ht="36.6" customHeight="1" x14ac:dyDescent="0.2">
      <c r="B10" s="1313"/>
      <c r="C10" s="82" t="s">
        <v>58</v>
      </c>
      <c r="D10" s="83" t="s">
        <v>61</v>
      </c>
      <c r="E10" s="84" t="s">
        <v>62</v>
      </c>
      <c r="F10" s="843" t="s">
        <v>61</v>
      </c>
      <c r="G10" s="253"/>
    </row>
    <row r="11" spans="2:45" ht="11.45" customHeight="1" x14ac:dyDescent="0.2">
      <c r="B11" s="813">
        <v>1</v>
      </c>
      <c r="C11" s="86" t="s">
        <v>22</v>
      </c>
      <c r="D11" s="165"/>
      <c r="E11" s="325" t="s">
        <v>23</v>
      </c>
      <c r="F11" s="207"/>
      <c r="G11" s="109"/>
    </row>
    <row r="12" spans="2:45" x14ac:dyDescent="0.2">
      <c r="B12" s="814">
        <f t="shared" ref="B12:B54" si="0">B11+1</f>
        <v>2</v>
      </c>
      <c r="C12" s="88" t="s">
        <v>33</v>
      </c>
      <c r="D12" s="135"/>
      <c r="E12" s="220" t="s">
        <v>166</v>
      </c>
      <c r="F12" s="208">
        <f>'Intézm kötelező-nem kötelező'!D19+'Intézm kötelező-nem kötelező'!E19</f>
        <v>228972</v>
      </c>
      <c r="G12" s="109"/>
    </row>
    <row r="13" spans="2:45" x14ac:dyDescent="0.2">
      <c r="B13" s="814">
        <f t="shared" si="0"/>
        <v>3</v>
      </c>
      <c r="C13" s="88" t="s">
        <v>34</v>
      </c>
      <c r="D13" s="135">
        <v>0</v>
      </c>
      <c r="E13" s="312" t="s">
        <v>167</v>
      </c>
      <c r="F13" s="208">
        <f>'Intézm kötelező-nem kötelező'!F19+'Intézm kötelező-nem kötelező'!G19</f>
        <v>32908</v>
      </c>
      <c r="G13" s="109"/>
    </row>
    <row r="14" spans="2:45" x14ac:dyDescent="0.2">
      <c r="B14" s="814">
        <f t="shared" si="0"/>
        <v>4</v>
      </c>
      <c r="C14" s="88" t="s">
        <v>776</v>
      </c>
      <c r="D14" s="135">
        <f>'Intézm kötelező-nem kötelező'!AA19+'Intézm kötelező-nem kötelező'!AB19</f>
        <v>8954</v>
      </c>
      <c r="E14" s="220" t="s">
        <v>168</v>
      </c>
      <c r="F14" s="208">
        <f>'Intézm kötelező-nem kötelező'!H19+'Intézm kötelező-nem kötelező'!I19</f>
        <v>89304</v>
      </c>
      <c r="G14" s="109"/>
    </row>
    <row r="15" spans="2:45" ht="12" customHeight="1" x14ac:dyDescent="0.2">
      <c r="B15" s="814">
        <f t="shared" si="0"/>
        <v>5</v>
      </c>
      <c r="C15" s="64"/>
      <c r="D15" s="135"/>
      <c r="E15" s="220"/>
      <c r="F15" s="208"/>
      <c r="G15" s="109"/>
    </row>
    <row r="16" spans="2:45" x14ac:dyDescent="0.2">
      <c r="B16" s="814">
        <f t="shared" si="0"/>
        <v>6</v>
      </c>
      <c r="C16" s="88" t="s">
        <v>35</v>
      </c>
      <c r="D16" s="135">
        <f>'Intézm kötelező-nem kötelező'!AG19+'Intézm kötelező-nem kötelező'!AH19</f>
        <v>0</v>
      </c>
      <c r="E16" s="220" t="s">
        <v>26</v>
      </c>
      <c r="F16" s="208"/>
      <c r="G16" s="109"/>
    </row>
    <row r="17" spans="2:7" x14ac:dyDescent="0.2">
      <c r="B17" s="814">
        <f t="shared" si="0"/>
        <v>7</v>
      </c>
      <c r="C17" s="88"/>
      <c r="D17" s="135"/>
      <c r="E17" s="220" t="s">
        <v>28</v>
      </c>
      <c r="F17" s="208"/>
      <c r="G17" s="109"/>
    </row>
    <row r="18" spans="2:7" x14ac:dyDescent="0.2">
      <c r="B18" s="814">
        <f t="shared" si="0"/>
        <v>8</v>
      </c>
      <c r="C18" s="88" t="s">
        <v>36</v>
      </c>
      <c r="D18" s="135">
        <v>0</v>
      </c>
      <c r="E18" s="220" t="s">
        <v>925</v>
      </c>
      <c r="F18" s="139">
        <f>'Intézm kötelező-nem kötelező'!J19+'Intézm kötelező-nem kötelező'!K19</f>
        <v>38</v>
      </c>
      <c r="G18" s="109"/>
    </row>
    <row r="19" spans="2:7" x14ac:dyDescent="0.2">
      <c r="B19" s="814">
        <f t="shared" si="0"/>
        <v>9</v>
      </c>
      <c r="C19" s="91" t="s">
        <v>37</v>
      </c>
      <c r="D19" s="161"/>
      <c r="E19" s="220" t="s">
        <v>274</v>
      </c>
      <c r="F19" s="139">
        <f>'Intézm kötelező-nem kötelező'!L19+'Intézm kötelező-nem kötelező'!M19</f>
        <v>0</v>
      </c>
      <c r="G19" s="109"/>
    </row>
    <row r="20" spans="2:7" x14ac:dyDescent="0.2">
      <c r="B20" s="814">
        <f t="shared" si="0"/>
        <v>10</v>
      </c>
      <c r="C20" s="56" t="s">
        <v>145</v>
      </c>
      <c r="D20" s="161">
        <f>'Intézm kötelező-nem kötelező'!AC19+'Intézm kötelező-nem kötelező'!AD19</f>
        <v>465</v>
      </c>
      <c r="E20" s="220" t="s">
        <v>173</v>
      </c>
      <c r="F20" s="210">
        <f>'Intézm kötelező-nem kötelező'!N19+'Intézm kötelező-nem kötelező'!O19</f>
        <v>0</v>
      </c>
      <c r="G20" s="109"/>
    </row>
    <row r="21" spans="2:7" x14ac:dyDescent="0.2">
      <c r="B21" s="814">
        <f t="shared" si="0"/>
        <v>11</v>
      </c>
      <c r="D21" s="161"/>
      <c r="E21" s="220" t="s">
        <v>267</v>
      </c>
      <c r="F21" s="210"/>
      <c r="G21" s="109"/>
    </row>
    <row r="22" spans="2:7" s="61" customFormat="1" x14ac:dyDescent="0.2">
      <c r="B22" s="814">
        <f t="shared" si="0"/>
        <v>12</v>
      </c>
      <c r="C22" s="78" t="s">
        <v>39</v>
      </c>
      <c r="D22" s="161">
        <f>'Intézm kötelező-nem kötelező'!AI19+'Intézm kötelező-nem kötelező'!AJ19</f>
        <v>0</v>
      </c>
      <c r="E22" s="220" t="s">
        <v>268</v>
      </c>
      <c r="F22" s="210"/>
      <c r="G22" s="254"/>
    </row>
    <row r="23" spans="2:7" s="61" customFormat="1" x14ac:dyDescent="0.2">
      <c r="B23" s="814">
        <f t="shared" si="0"/>
        <v>13</v>
      </c>
      <c r="C23" s="78" t="s">
        <v>40</v>
      </c>
      <c r="D23" s="161"/>
      <c r="E23" s="251"/>
      <c r="F23" s="210"/>
      <c r="G23" s="254"/>
    </row>
    <row r="24" spans="2:7" x14ac:dyDescent="0.2">
      <c r="B24" s="814">
        <f t="shared" si="0"/>
        <v>14</v>
      </c>
      <c r="C24" s="88" t="s">
        <v>41</v>
      </c>
      <c r="D24" s="313"/>
      <c r="E24" s="314" t="s">
        <v>63</v>
      </c>
      <c r="F24" s="211">
        <f>SUM(F12:F22)</f>
        <v>351222</v>
      </c>
      <c r="G24" s="109"/>
    </row>
    <row r="25" spans="2:7" x14ac:dyDescent="0.2">
      <c r="B25" s="814">
        <f t="shared" si="0"/>
        <v>15</v>
      </c>
      <c r="C25" s="88" t="s">
        <v>42</v>
      </c>
      <c r="D25" s="161"/>
      <c r="E25" s="251"/>
      <c r="F25" s="210"/>
      <c r="G25" s="109"/>
    </row>
    <row r="26" spans="2:7" x14ac:dyDescent="0.2">
      <c r="B26" s="814">
        <f t="shared" si="0"/>
        <v>16</v>
      </c>
      <c r="C26" s="56" t="s">
        <v>43</v>
      </c>
      <c r="D26" s="267"/>
      <c r="E26" s="315" t="s">
        <v>32</v>
      </c>
      <c r="F26" s="210"/>
      <c r="G26" s="109"/>
    </row>
    <row r="27" spans="2:7" x14ac:dyDescent="0.2">
      <c r="B27" s="814">
        <f t="shared" si="0"/>
        <v>17</v>
      </c>
      <c r="C27" s="88" t="s">
        <v>44</v>
      </c>
      <c r="D27" s="135"/>
      <c r="E27" s="220" t="s">
        <v>177</v>
      </c>
      <c r="F27" s="210">
        <f>'felhalm. kiad.  '!G94</f>
        <v>3200</v>
      </c>
      <c r="G27" s="109"/>
    </row>
    <row r="28" spans="2:7" x14ac:dyDescent="0.2">
      <c r="B28" s="814">
        <f t="shared" si="0"/>
        <v>18</v>
      </c>
      <c r="C28" s="88"/>
      <c r="D28" s="135"/>
      <c r="E28" s="220" t="s">
        <v>29</v>
      </c>
      <c r="F28" s="210"/>
      <c r="G28" s="109"/>
    </row>
    <row r="29" spans="2:7" x14ac:dyDescent="0.2">
      <c r="B29" s="814">
        <f t="shared" si="0"/>
        <v>19</v>
      </c>
      <c r="C29" s="78" t="s">
        <v>47</v>
      </c>
      <c r="D29" s="135">
        <f>'Intézm kötelező-nem kötelező'!AE19+'Intézm kötelező-nem kötelező'!AF19</f>
        <v>0</v>
      </c>
      <c r="E29" s="220" t="s">
        <v>30</v>
      </c>
      <c r="F29" s="210"/>
      <c r="G29" s="109"/>
    </row>
    <row r="30" spans="2:7" s="61" customFormat="1" x14ac:dyDescent="0.2">
      <c r="B30" s="814">
        <f t="shared" si="0"/>
        <v>20</v>
      </c>
      <c r="C30" s="78" t="s">
        <v>45</v>
      </c>
      <c r="D30" s="135">
        <f>'Intézm kötelező-nem kötelező'!AG19+'Intézm kötelező-nem kötelező'!AH19</f>
        <v>0</v>
      </c>
      <c r="E30" s="220" t="s">
        <v>276</v>
      </c>
      <c r="F30" s="210">
        <f>'Intézm kötelező-nem kötelező'!R19+'Intézm kötelező-nem kötelező'!S19</f>
        <v>0</v>
      </c>
      <c r="G30" s="254"/>
    </row>
    <row r="31" spans="2:7" x14ac:dyDescent="0.2">
      <c r="B31" s="814">
        <f t="shared" si="0"/>
        <v>21</v>
      </c>
      <c r="D31" s="135"/>
      <c r="E31" s="220" t="s">
        <v>273</v>
      </c>
      <c r="F31" s="210">
        <f>'Intézm kötelező-nem kötelező'!T19+'Intézm kötelező-nem kötelező'!U19</f>
        <v>0</v>
      </c>
      <c r="G31" s="109"/>
    </row>
    <row r="32" spans="2:7" s="6" customFormat="1" x14ac:dyDescent="0.2">
      <c r="B32" s="814">
        <f t="shared" si="0"/>
        <v>22</v>
      </c>
      <c r="C32" s="95" t="s">
        <v>49</v>
      </c>
      <c r="D32" s="161">
        <f>D13+D14+D18+D20+D29</f>
        <v>9419</v>
      </c>
      <c r="E32" s="220" t="s">
        <v>269</v>
      </c>
      <c r="F32" s="210"/>
      <c r="G32" s="226"/>
    </row>
    <row r="33" spans="2:7" x14ac:dyDescent="0.2">
      <c r="B33" s="814">
        <f t="shared" si="0"/>
        <v>23</v>
      </c>
      <c r="C33" s="96" t="s">
        <v>64</v>
      </c>
      <c r="D33" s="163">
        <f>D16+D22+D30</f>
        <v>0</v>
      </c>
      <c r="E33" s="678" t="s">
        <v>65</v>
      </c>
      <c r="F33" s="212">
        <f>SUM(F27:F31)</f>
        <v>3200</v>
      </c>
      <c r="G33" s="109"/>
    </row>
    <row r="34" spans="2:7" x14ac:dyDescent="0.2">
      <c r="B34" s="814">
        <f t="shared" si="0"/>
        <v>24</v>
      </c>
      <c r="C34" s="98" t="s">
        <v>48</v>
      </c>
      <c r="D34" s="164">
        <f>SUM(D32:D33)</f>
        <v>9419</v>
      </c>
      <c r="E34" s="316" t="s">
        <v>66</v>
      </c>
      <c r="F34" s="190">
        <f>F24+F33</f>
        <v>354422</v>
      </c>
      <c r="G34" s="109"/>
    </row>
    <row r="35" spans="2:7" x14ac:dyDescent="0.2">
      <c r="B35" s="814">
        <f t="shared" si="0"/>
        <v>25</v>
      </c>
      <c r="C35" s="100"/>
      <c r="D35" s="139"/>
      <c r="E35" s="251"/>
      <c r="F35" s="210"/>
      <c r="G35" s="109"/>
    </row>
    <row r="36" spans="2:7" x14ac:dyDescent="0.2">
      <c r="B36" s="814">
        <f t="shared" si="0"/>
        <v>26</v>
      </c>
      <c r="C36" s="100"/>
      <c r="D36" s="139"/>
      <c r="E36" s="314"/>
      <c r="F36" s="211"/>
      <c r="G36" s="109"/>
    </row>
    <row r="37" spans="2:7" s="6" customFormat="1" x14ac:dyDescent="0.2">
      <c r="B37" s="814">
        <f t="shared" si="0"/>
        <v>27</v>
      </c>
      <c r="C37" s="100"/>
      <c r="D37" s="139"/>
      <c r="E37" s="251"/>
      <c r="F37" s="210"/>
      <c r="G37" s="226"/>
    </row>
    <row r="38" spans="2:7" s="6" customFormat="1" x14ac:dyDescent="0.2">
      <c r="B38" s="814">
        <f t="shared" si="0"/>
        <v>28</v>
      </c>
      <c r="C38" s="63" t="s">
        <v>50</v>
      </c>
      <c r="D38" s="267"/>
      <c r="E38" s="315" t="s">
        <v>31</v>
      </c>
      <c r="F38" s="190"/>
      <c r="G38" s="226"/>
    </row>
    <row r="39" spans="2:7" s="6" customFormat="1" x14ac:dyDescent="0.2">
      <c r="B39" s="814">
        <f t="shared" si="0"/>
        <v>29</v>
      </c>
      <c r="C39" s="67" t="s">
        <v>479</v>
      </c>
      <c r="D39" s="267"/>
      <c r="E39" s="317" t="s">
        <v>4</v>
      </c>
      <c r="F39" s="213"/>
      <c r="G39" s="226"/>
    </row>
    <row r="40" spans="2:7" s="6" customFormat="1" x14ac:dyDescent="0.2">
      <c r="B40" s="814">
        <f t="shared" si="0"/>
        <v>30</v>
      </c>
      <c r="C40" s="78" t="s">
        <v>511</v>
      </c>
      <c r="D40" s="267"/>
      <c r="E40" s="340" t="s">
        <v>3</v>
      </c>
      <c r="F40" s="190"/>
      <c r="G40" s="226"/>
    </row>
    <row r="41" spans="2:7" x14ac:dyDescent="0.2">
      <c r="B41" s="814">
        <f t="shared" si="0"/>
        <v>31</v>
      </c>
      <c r="C41" s="57" t="s">
        <v>481</v>
      </c>
      <c r="D41" s="318"/>
      <c r="E41" s="220" t="s">
        <v>5</v>
      </c>
      <c r="F41" s="190"/>
      <c r="G41" s="109"/>
    </row>
    <row r="42" spans="2:7" x14ac:dyDescent="0.2">
      <c r="B42" s="814">
        <f t="shared" si="0"/>
        <v>32</v>
      </c>
      <c r="C42" s="57" t="s">
        <v>158</v>
      </c>
      <c r="D42" s="135"/>
      <c r="E42" s="220" t="s">
        <v>6</v>
      </c>
      <c r="F42" s="190"/>
      <c r="G42" s="109"/>
    </row>
    <row r="43" spans="2:7" x14ac:dyDescent="0.2">
      <c r="B43" s="814">
        <f t="shared" si="0"/>
        <v>33</v>
      </c>
      <c r="C43" s="231" t="s">
        <v>159</v>
      </c>
      <c r="D43" s="135">
        <f>'Intézm kötelező-nem kötelező'!AN17</f>
        <v>6074</v>
      </c>
      <c r="E43" s="220" t="s">
        <v>7</v>
      </c>
      <c r="F43" s="190"/>
      <c r="G43" s="109"/>
    </row>
    <row r="44" spans="2:7" x14ac:dyDescent="0.2">
      <c r="B44" s="814">
        <f t="shared" si="0"/>
        <v>34</v>
      </c>
      <c r="C44" s="231" t="s">
        <v>510</v>
      </c>
      <c r="D44" s="135"/>
      <c r="E44" s="220"/>
      <c r="F44" s="190"/>
      <c r="G44" s="109"/>
    </row>
    <row r="45" spans="2:7" x14ac:dyDescent="0.2">
      <c r="B45" s="814">
        <f t="shared" si="0"/>
        <v>35</v>
      </c>
      <c r="C45" s="58" t="s">
        <v>482</v>
      </c>
      <c r="D45" s="135"/>
      <c r="E45" s="220" t="s">
        <v>8</v>
      </c>
      <c r="F45" s="210"/>
      <c r="G45" s="109"/>
    </row>
    <row r="46" spans="2:7" x14ac:dyDescent="0.2">
      <c r="B46" s="814">
        <f t="shared" si="0"/>
        <v>36</v>
      </c>
      <c r="C46" s="58" t="s">
        <v>483</v>
      </c>
      <c r="D46" s="267"/>
      <c r="E46" s="220" t="s">
        <v>9</v>
      </c>
      <c r="F46" s="210"/>
      <c r="G46" s="109"/>
    </row>
    <row r="47" spans="2:7" x14ac:dyDescent="0.2">
      <c r="B47" s="814">
        <f t="shared" si="0"/>
        <v>37</v>
      </c>
      <c r="C47" s="57" t="s">
        <v>162</v>
      </c>
      <c r="D47" s="135"/>
      <c r="E47" s="220" t="s">
        <v>10</v>
      </c>
      <c r="F47" s="210"/>
      <c r="G47" s="109"/>
    </row>
    <row r="48" spans="2:7" x14ac:dyDescent="0.2">
      <c r="B48" s="814">
        <f t="shared" si="0"/>
        <v>38</v>
      </c>
      <c r="C48" s="231" t="s">
        <v>163</v>
      </c>
      <c r="D48" s="135">
        <f>F24-(D34+D43)</f>
        <v>335729</v>
      </c>
      <c r="E48" s="220" t="s">
        <v>11</v>
      </c>
      <c r="F48" s="210"/>
      <c r="G48" s="109"/>
    </row>
    <row r="49" spans="2:7" x14ac:dyDescent="0.2">
      <c r="B49" s="814">
        <f t="shared" si="0"/>
        <v>39</v>
      </c>
      <c r="C49" s="231" t="s">
        <v>164</v>
      </c>
      <c r="D49" s="135">
        <f>F33-D33</f>
        <v>3200</v>
      </c>
      <c r="E49" s="220" t="s">
        <v>12</v>
      </c>
      <c r="F49" s="210"/>
      <c r="G49" s="109"/>
    </row>
    <row r="50" spans="2:7" x14ac:dyDescent="0.2">
      <c r="B50" s="814">
        <f t="shared" si="0"/>
        <v>40</v>
      </c>
      <c r="C50" s="57" t="s">
        <v>1</v>
      </c>
      <c r="D50" s="135"/>
      <c r="E50" s="220" t="s">
        <v>13</v>
      </c>
      <c r="F50" s="210"/>
      <c r="G50" s="109"/>
    </row>
    <row r="51" spans="2:7" x14ac:dyDescent="0.2">
      <c r="B51" s="814">
        <f t="shared" si="0"/>
        <v>41</v>
      </c>
      <c r="C51" s="57"/>
      <c r="D51" s="135"/>
      <c r="E51" s="220" t="s">
        <v>14</v>
      </c>
      <c r="F51" s="210"/>
      <c r="G51" s="109"/>
    </row>
    <row r="52" spans="2:7" x14ac:dyDescent="0.2">
      <c r="B52" s="814">
        <f t="shared" si="0"/>
        <v>42</v>
      </c>
      <c r="C52" s="57"/>
      <c r="D52" s="135"/>
      <c r="E52" s="220" t="s">
        <v>15</v>
      </c>
      <c r="F52" s="210"/>
      <c r="G52" s="109"/>
    </row>
    <row r="53" spans="2:7" ht="12" thickBot="1" x14ac:dyDescent="0.25">
      <c r="B53" s="816">
        <f t="shared" si="0"/>
        <v>43</v>
      </c>
      <c r="C53" s="98" t="s">
        <v>277</v>
      </c>
      <c r="D53" s="267">
        <f>SUM(D39:D51)</f>
        <v>345003</v>
      </c>
      <c r="E53" s="315" t="s">
        <v>270</v>
      </c>
      <c r="F53" s="190">
        <f>SUM(F39:F52)</f>
        <v>0</v>
      </c>
      <c r="G53" s="109"/>
    </row>
    <row r="54" spans="2:7" ht="12" thickBot="1" x14ac:dyDescent="0.25">
      <c r="B54" s="347">
        <f t="shared" si="0"/>
        <v>44</v>
      </c>
      <c r="C54" s="381" t="s">
        <v>272</v>
      </c>
      <c r="D54" s="672">
        <f>D34+D53</f>
        <v>354422</v>
      </c>
      <c r="E54" s="343" t="s">
        <v>271</v>
      </c>
      <c r="F54" s="349">
        <f>F34+F53</f>
        <v>354422</v>
      </c>
      <c r="G54" s="138"/>
    </row>
    <row r="55" spans="2:7" x14ac:dyDescent="0.2">
      <c r="C55" s="103"/>
      <c r="D55" s="102"/>
      <c r="E55" s="102"/>
      <c r="F55" s="102"/>
    </row>
  </sheetData>
  <sheetProtection selectLockedCells="1" selectUnlockedCells="1"/>
  <mergeCells count="10">
    <mergeCell ref="B1:F1"/>
    <mergeCell ref="C4:F4"/>
    <mergeCell ref="C5:F5"/>
    <mergeCell ref="C6:F6"/>
    <mergeCell ref="B8:B10"/>
    <mergeCell ref="C8:C9"/>
    <mergeCell ref="E8:E9"/>
    <mergeCell ref="B7:F7"/>
    <mergeCell ref="D8:D9"/>
    <mergeCell ref="F8:F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  <pageSetUpPr fitToPage="1"/>
  </sheetPr>
  <dimension ref="A1:F55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78" customWidth="1"/>
    <col min="2" max="2" width="39.85546875" style="78" customWidth="1"/>
    <col min="3" max="3" width="10.85546875" style="79" customWidth="1"/>
    <col min="4" max="4" width="37.5703125" style="79" customWidth="1"/>
    <col min="5" max="5" width="13" style="137" customWidth="1"/>
    <col min="6" max="6" width="9.140625" style="78"/>
    <col min="7" max="16384" width="9.140625" style="5"/>
  </cols>
  <sheetData>
    <row r="1" spans="1:6" ht="12.75" customHeight="1" x14ac:dyDescent="0.2">
      <c r="B1" s="1309" t="s">
        <v>1198</v>
      </c>
      <c r="C1" s="1357"/>
      <c r="D1" s="1357"/>
      <c r="E1" s="1357"/>
    </row>
    <row r="2" spans="1:6" x14ac:dyDescent="0.2">
      <c r="E2" s="159"/>
    </row>
    <row r="3" spans="1:6" x14ac:dyDescent="0.2">
      <c r="E3" s="159"/>
    </row>
    <row r="4" spans="1:6" s="59" customFormat="1" x14ac:dyDescent="0.2">
      <c r="A4" s="81"/>
      <c r="B4" s="1310" t="s">
        <v>73</v>
      </c>
      <c r="C4" s="1310"/>
      <c r="D4" s="1310"/>
      <c r="E4" s="1310"/>
      <c r="F4" s="81"/>
    </row>
    <row r="5" spans="1:6" s="59" customFormat="1" x14ac:dyDescent="0.2">
      <c r="A5" s="81"/>
      <c r="B5" s="1513" t="s">
        <v>136</v>
      </c>
      <c r="C5" s="1513"/>
      <c r="D5" s="1513"/>
      <c r="E5" s="1513"/>
      <c r="F5" s="81"/>
    </row>
    <row r="6" spans="1:6" s="59" customFormat="1" x14ac:dyDescent="0.2">
      <c r="A6" s="81"/>
      <c r="B6" s="1310" t="s">
        <v>801</v>
      </c>
      <c r="C6" s="1310"/>
      <c r="D6" s="1310"/>
      <c r="E6" s="1310"/>
      <c r="F6" s="81"/>
    </row>
    <row r="7" spans="1:6" s="59" customFormat="1" x14ac:dyDescent="0.2">
      <c r="A7" s="81"/>
      <c r="B7" s="1311" t="s">
        <v>214</v>
      </c>
      <c r="C7" s="1330"/>
      <c r="D7" s="1311"/>
      <c r="E7" s="1330"/>
      <c r="F7" s="81"/>
    </row>
    <row r="8" spans="1:6" s="59" customFormat="1" ht="12.75" customHeight="1" x14ac:dyDescent="0.2">
      <c r="A8" s="1313" t="s">
        <v>53</v>
      </c>
      <c r="B8" s="1314" t="s">
        <v>54</v>
      </c>
      <c r="C8" s="1334" t="s">
        <v>55</v>
      </c>
      <c r="D8" s="1420" t="s">
        <v>56</v>
      </c>
      <c r="E8" s="1328" t="s">
        <v>57</v>
      </c>
      <c r="F8" s="252"/>
    </row>
    <row r="9" spans="1:6" s="59" customFormat="1" ht="12.75" customHeight="1" x14ac:dyDescent="0.2">
      <c r="A9" s="1313"/>
      <c r="B9" s="1314"/>
      <c r="C9" s="1335"/>
      <c r="D9" s="1420"/>
      <c r="E9" s="1329"/>
      <c r="F9" s="252"/>
    </row>
    <row r="10" spans="1:6" s="148" customFormat="1" ht="36.6" customHeight="1" x14ac:dyDescent="0.2">
      <c r="A10" s="1313"/>
      <c r="B10" s="146" t="s">
        <v>58</v>
      </c>
      <c r="C10" s="844" t="s">
        <v>61</v>
      </c>
      <c r="D10" s="147" t="s">
        <v>62</v>
      </c>
      <c r="E10" s="845" t="s">
        <v>61</v>
      </c>
      <c r="F10" s="259"/>
    </row>
    <row r="11" spans="1:6" ht="11.45" customHeight="1" x14ac:dyDescent="0.2">
      <c r="A11" s="813">
        <v>1</v>
      </c>
      <c r="B11" s="86" t="s">
        <v>22</v>
      </c>
      <c r="C11" s="594"/>
      <c r="D11" s="69" t="s">
        <v>23</v>
      </c>
      <c r="E11" s="207"/>
      <c r="F11" s="109"/>
    </row>
    <row r="12" spans="1:6" x14ac:dyDescent="0.2">
      <c r="A12" s="814">
        <f t="shared" ref="A12:A54" si="0">A11+1</f>
        <v>2</v>
      </c>
      <c r="B12" s="88" t="s">
        <v>33</v>
      </c>
      <c r="C12" s="135"/>
      <c r="D12" s="70" t="s">
        <v>166</v>
      </c>
      <c r="E12" s="208">
        <f>'Intézm kötelező-nem kötelező'!D37+'Intézm kötelező-nem kötelező'!E37</f>
        <v>225700</v>
      </c>
      <c r="F12" s="109"/>
    </row>
    <row r="13" spans="1:6" x14ac:dyDescent="0.2">
      <c r="A13" s="814">
        <f t="shared" si="0"/>
        <v>3</v>
      </c>
      <c r="B13" s="88" t="s">
        <v>34</v>
      </c>
      <c r="C13" s="135">
        <v>0</v>
      </c>
      <c r="D13" s="232" t="s">
        <v>167</v>
      </c>
      <c r="E13" s="208">
        <f>'Intézm kötelező-nem kötelező'!F37+'Intézm kötelező-nem kötelező'!G37</f>
        <v>28676</v>
      </c>
      <c r="F13" s="251"/>
    </row>
    <row r="14" spans="1:6" x14ac:dyDescent="0.2">
      <c r="A14" s="814">
        <f t="shared" si="0"/>
        <v>4</v>
      </c>
      <c r="B14" s="88" t="s">
        <v>777</v>
      </c>
      <c r="C14" s="135">
        <f>'Intézm kötelező-nem kötelező'!AA37+'Intézm kötelező-nem kötelező'!AB37</f>
        <v>1128</v>
      </c>
      <c r="D14" s="70" t="s">
        <v>168</v>
      </c>
      <c r="E14" s="656">
        <f>'Intézm kötelező-nem kötelező'!H37+'Intézm kötelező-nem kötelező'!I37</f>
        <v>201578</v>
      </c>
      <c r="F14" s="109"/>
    </row>
    <row r="15" spans="1:6" ht="12" customHeight="1" x14ac:dyDescent="0.2">
      <c r="A15" s="814">
        <f t="shared" si="0"/>
        <v>5</v>
      </c>
      <c r="B15" s="64"/>
      <c r="C15" s="135"/>
      <c r="D15" s="70"/>
      <c r="E15" s="477"/>
      <c r="F15" s="109"/>
    </row>
    <row r="16" spans="1:6" x14ac:dyDescent="0.2">
      <c r="A16" s="814">
        <f t="shared" si="0"/>
        <v>6</v>
      </c>
      <c r="B16" s="88" t="s">
        <v>35</v>
      </c>
      <c r="C16" s="135">
        <f>'Intézm kötelező-nem kötelező'!AG37+'Intézm kötelező-nem kötelező'!AH37</f>
        <v>0</v>
      </c>
      <c r="D16" s="70" t="s">
        <v>26</v>
      </c>
      <c r="E16" s="369"/>
      <c r="F16" s="109"/>
    </row>
    <row r="17" spans="1:6" x14ac:dyDescent="0.2">
      <c r="A17" s="814">
        <f t="shared" si="0"/>
        <v>7</v>
      </c>
      <c r="B17" s="88"/>
      <c r="C17" s="135"/>
      <c r="D17" s="70" t="s">
        <v>28</v>
      </c>
      <c r="E17" s="369"/>
      <c r="F17" s="109"/>
    </row>
    <row r="18" spans="1:6" x14ac:dyDescent="0.2">
      <c r="A18" s="814">
        <f t="shared" si="0"/>
        <v>8</v>
      </c>
      <c r="B18" s="88" t="s">
        <v>36</v>
      </c>
      <c r="C18" s="135">
        <v>0</v>
      </c>
      <c r="D18" s="70" t="s">
        <v>275</v>
      </c>
      <c r="E18" s="210">
        <f>'Intézm kötelező-nem kötelező'!J37+'Intézm kötelező-nem kötelező'!K37</f>
        <v>0</v>
      </c>
      <c r="F18" s="109"/>
    </row>
    <row r="19" spans="1:6" x14ac:dyDescent="0.2">
      <c r="A19" s="814">
        <f t="shared" si="0"/>
        <v>9</v>
      </c>
      <c r="B19" s="91" t="s">
        <v>37</v>
      </c>
      <c r="C19" s="161"/>
      <c r="D19" s="70" t="s">
        <v>274</v>
      </c>
      <c r="E19" s="210">
        <f>'Intézm kötelező-nem kötelező'!L37+'Intézm kötelező-nem kötelező'!M37</f>
        <v>0</v>
      </c>
      <c r="F19" s="109"/>
    </row>
    <row r="20" spans="1:6" x14ac:dyDescent="0.2">
      <c r="A20" s="814">
        <f t="shared" si="0"/>
        <v>10</v>
      </c>
      <c r="B20" s="56" t="s">
        <v>145</v>
      </c>
      <c r="C20" s="161">
        <f>'Intézm kötelező-nem kötelező'!AC37+'Intézm kötelező-nem kötelező'!AD37</f>
        <v>139050</v>
      </c>
      <c r="D20" s="70" t="s">
        <v>142</v>
      </c>
      <c r="E20" s="210">
        <f>'Intézm kötelező-nem kötelező'!N37+'Intézm kötelező-nem kötelező'!O37</f>
        <v>0</v>
      </c>
      <c r="F20" s="109"/>
    </row>
    <row r="21" spans="1:6" x14ac:dyDescent="0.2">
      <c r="A21" s="814">
        <f t="shared" si="0"/>
        <v>11</v>
      </c>
      <c r="C21" s="161"/>
      <c r="D21" s="70" t="s">
        <v>500</v>
      </c>
      <c r="E21" s="369"/>
      <c r="F21" s="109"/>
    </row>
    <row r="22" spans="1:6" s="61" customFormat="1" x14ac:dyDescent="0.2">
      <c r="A22" s="814">
        <f t="shared" si="0"/>
        <v>12</v>
      </c>
      <c r="B22" s="78" t="s">
        <v>39</v>
      </c>
      <c r="C22" s="161">
        <f>'Intézm kötelező-nem kötelező'!AI37+'Intézm kötelező-nem kötelező'!AJ37</f>
        <v>0</v>
      </c>
      <c r="D22" s="70" t="s">
        <v>501</v>
      </c>
      <c r="E22" s="369"/>
      <c r="F22" s="254"/>
    </row>
    <row r="23" spans="1:6" s="61" customFormat="1" x14ac:dyDescent="0.2">
      <c r="A23" s="814">
        <f t="shared" si="0"/>
        <v>13</v>
      </c>
      <c r="B23" s="78" t="s">
        <v>40</v>
      </c>
      <c r="C23" s="161"/>
      <c r="D23" s="92"/>
      <c r="E23" s="369"/>
      <c r="F23" s="254"/>
    </row>
    <row r="24" spans="1:6" x14ac:dyDescent="0.2">
      <c r="A24" s="814">
        <f t="shared" si="0"/>
        <v>14</v>
      </c>
      <c r="B24" s="88" t="s">
        <v>41</v>
      </c>
      <c r="C24" s="313"/>
      <c r="D24" s="93" t="s">
        <v>63</v>
      </c>
      <c r="E24" s="657">
        <f>SUM(E12:E22)</f>
        <v>455954</v>
      </c>
      <c r="F24" s="109"/>
    </row>
    <row r="25" spans="1:6" x14ac:dyDescent="0.2">
      <c r="A25" s="814">
        <f t="shared" si="0"/>
        <v>15</v>
      </c>
      <c r="B25" s="88" t="s">
        <v>42</v>
      </c>
      <c r="C25" s="161"/>
      <c r="D25" s="92"/>
      <c r="E25" s="617"/>
      <c r="F25" s="109"/>
    </row>
    <row r="26" spans="1:6" x14ac:dyDescent="0.2">
      <c r="A26" s="814">
        <f t="shared" si="0"/>
        <v>16</v>
      </c>
      <c r="B26" s="56" t="s">
        <v>43</v>
      </c>
      <c r="C26" s="267"/>
      <c r="D26" s="71" t="s">
        <v>32</v>
      </c>
      <c r="E26" s="617"/>
      <c r="F26" s="109"/>
    </row>
    <row r="27" spans="1:6" x14ac:dyDescent="0.2">
      <c r="A27" s="814">
        <f t="shared" si="0"/>
        <v>17</v>
      </c>
      <c r="B27" s="88" t="s">
        <v>44</v>
      </c>
      <c r="C27" s="135"/>
      <c r="D27" s="70" t="s">
        <v>201</v>
      </c>
      <c r="E27" s="617">
        <f>'felhalm. kiad.  '!G100</f>
        <v>35681</v>
      </c>
      <c r="F27" s="109"/>
    </row>
    <row r="28" spans="1:6" x14ac:dyDescent="0.2">
      <c r="A28" s="814">
        <f t="shared" si="0"/>
        <v>18</v>
      </c>
      <c r="B28" s="88"/>
      <c r="C28" s="135"/>
      <c r="D28" s="70" t="s">
        <v>29</v>
      </c>
      <c r="E28" s="617">
        <v>0</v>
      </c>
      <c r="F28" s="109"/>
    </row>
    <row r="29" spans="1:6" x14ac:dyDescent="0.2">
      <c r="A29" s="814">
        <f t="shared" si="0"/>
        <v>19</v>
      </c>
      <c r="B29" s="78" t="s">
        <v>47</v>
      </c>
      <c r="C29" s="135">
        <f>'Intézm kötelező-nem kötelező'!AE37+'Intézm kötelező-nem kötelező'!AF37</f>
        <v>0</v>
      </c>
      <c r="D29" s="70" t="s">
        <v>30</v>
      </c>
      <c r="E29" s="617"/>
      <c r="F29" s="109"/>
    </row>
    <row r="30" spans="1:6" s="61" customFormat="1" x14ac:dyDescent="0.2">
      <c r="A30" s="814">
        <f t="shared" si="0"/>
        <v>20</v>
      </c>
      <c r="B30" s="78" t="s">
        <v>45</v>
      </c>
      <c r="C30" s="135">
        <f>'Intézm kötelező-nem kötelező'!AK37+'Intézm kötelező-nem kötelező'!AL37</f>
        <v>0</v>
      </c>
      <c r="D30" s="70" t="s">
        <v>276</v>
      </c>
      <c r="E30" s="617">
        <f>'Intézm kötelező-nem kötelező'!R37+'Intézm kötelező-nem kötelező'!S37</f>
        <v>0</v>
      </c>
      <c r="F30" s="254"/>
    </row>
    <row r="31" spans="1:6" x14ac:dyDescent="0.2">
      <c r="A31" s="814">
        <f t="shared" si="0"/>
        <v>21</v>
      </c>
      <c r="C31" s="135"/>
      <c r="D31" s="70" t="s">
        <v>273</v>
      </c>
      <c r="E31" s="617">
        <f>'Intézm kötelező-nem kötelező'!T37+'Intézm kötelező-nem kötelező'!U37</f>
        <v>0</v>
      </c>
      <c r="F31" s="109"/>
    </row>
    <row r="32" spans="1:6" s="6" customFormat="1" x14ac:dyDescent="0.2">
      <c r="A32" s="814">
        <f t="shared" si="0"/>
        <v>22</v>
      </c>
      <c r="B32" s="95" t="s">
        <v>49</v>
      </c>
      <c r="C32" s="161">
        <f>C14+C20</f>
        <v>140178</v>
      </c>
      <c r="D32" s="70" t="s">
        <v>269</v>
      </c>
      <c r="E32" s="617"/>
      <c r="F32" s="226"/>
    </row>
    <row r="33" spans="1:6" x14ac:dyDescent="0.2">
      <c r="A33" s="814">
        <f t="shared" si="0"/>
        <v>23</v>
      </c>
      <c r="B33" s="96" t="s">
        <v>64</v>
      </c>
      <c r="C33" s="163">
        <f t="shared" ref="C33" si="1">C16+C23+C24+C25+C26+C27+C30</f>
        <v>0</v>
      </c>
      <c r="D33" s="97" t="s">
        <v>65</v>
      </c>
      <c r="E33" s="658">
        <f>SUM(E27:E32)</f>
        <v>35681</v>
      </c>
      <c r="F33" s="109"/>
    </row>
    <row r="34" spans="1:6" x14ac:dyDescent="0.2">
      <c r="A34" s="814">
        <f t="shared" si="0"/>
        <v>24</v>
      </c>
      <c r="B34" s="98" t="s">
        <v>48</v>
      </c>
      <c r="C34" s="164">
        <f>C32+C33</f>
        <v>140178</v>
      </c>
      <c r="D34" s="99" t="s">
        <v>66</v>
      </c>
      <c r="E34" s="659">
        <f>E24+E33</f>
        <v>491635</v>
      </c>
      <c r="F34" s="109"/>
    </row>
    <row r="35" spans="1:6" x14ac:dyDescent="0.2">
      <c r="A35" s="814">
        <f t="shared" si="0"/>
        <v>25</v>
      </c>
      <c r="B35" s="100"/>
      <c r="C35" s="139"/>
      <c r="D35" s="92"/>
      <c r="E35" s="617"/>
      <c r="F35" s="109"/>
    </row>
    <row r="36" spans="1:6" x14ac:dyDescent="0.2">
      <c r="A36" s="814">
        <f t="shared" si="0"/>
        <v>26</v>
      </c>
      <c r="B36" s="100"/>
      <c r="C36" s="139"/>
      <c r="D36" s="93"/>
      <c r="E36" s="657"/>
      <c r="F36" s="109"/>
    </row>
    <row r="37" spans="1:6" s="6" customFormat="1" x14ac:dyDescent="0.2">
      <c r="A37" s="814">
        <f t="shared" si="0"/>
        <v>27</v>
      </c>
      <c r="B37" s="100"/>
      <c r="C37" s="139"/>
      <c r="D37" s="92"/>
      <c r="E37" s="369"/>
      <c r="F37" s="226"/>
    </row>
    <row r="38" spans="1:6" s="6" customFormat="1" x14ac:dyDescent="0.2">
      <c r="A38" s="814">
        <f t="shared" si="0"/>
        <v>28</v>
      </c>
      <c r="B38" s="63" t="s">
        <v>50</v>
      </c>
      <c r="C38" s="267"/>
      <c r="D38" s="71" t="s">
        <v>31</v>
      </c>
      <c r="E38" s="458"/>
      <c r="F38" s="226"/>
    </row>
    <row r="39" spans="1:6" s="6" customFormat="1" x14ac:dyDescent="0.2">
      <c r="A39" s="814">
        <f t="shared" si="0"/>
        <v>29</v>
      </c>
      <c r="B39" s="67" t="s">
        <v>479</v>
      </c>
      <c r="C39" s="267"/>
      <c r="D39" s="101" t="s">
        <v>4</v>
      </c>
      <c r="E39" s="593"/>
      <c r="F39" s="226"/>
    </row>
    <row r="40" spans="1:6" s="6" customFormat="1" x14ac:dyDescent="0.2">
      <c r="A40" s="814">
        <f t="shared" si="0"/>
        <v>30</v>
      </c>
      <c r="B40" s="56" t="s">
        <v>512</v>
      </c>
      <c r="C40" s="267"/>
      <c r="D40" s="233" t="s">
        <v>3</v>
      </c>
      <c r="E40" s="458"/>
      <c r="F40" s="226"/>
    </row>
    <row r="41" spans="1:6" x14ac:dyDescent="0.2">
      <c r="A41" s="814">
        <f t="shared" si="0"/>
        <v>31</v>
      </c>
      <c r="B41" s="57" t="s">
        <v>481</v>
      </c>
      <c r="C41" s="318"/>
      <c r="D41" s="70" t="s">
        <v>5</v>
      </c>
      <c r="E41" s="458"/>
      <c r="F41" s="109"/>
    </row>
    <row r="42" spans="1:6" x14ac:dyDescent="0.2">
      <c r="A42" s="814">
        <f t="shared" si="0"/>
        <v>32</v>
      </c>
      <c r="B42" s="57" t="s">
        <v>158</v>
      </c>
      <c r="C42" s="135"/>
      <c r="D42" s="70" t="s">
        <v>6</v>
      </c>
      <c r="E42" s="458"/>
      <c r="F42" s="109"/>
    </row>
    <row r="43" spans="1:6" x14ac:dyDescent="0.2">
      <c r="A43" s="814">
        <f t="shared" si="0"/>
        <v>33</v>
      </c>
      <c r="B43" s="231" t="s">
        <v>200</v>
      </c>
      <c r="C43" s="135">
        <f>'Intézm kötelező-nem kötelező'!AN35</f>
        <v>3503</v>
      </c>
      <c r="D43" s="70" t="s">
        <v>7</v>
      </c>
      <c r="E43" s="458"/>
      <c r="F43" s="109"/>
    </row>
    <row r="44" spans="1:6" x14ac:dyDescent="0.2">
      <c r="A44" s="814">
        <f t="shared" si="0"/>
        <v>34</v>
      </c>
      <c r="B44" s="231" t="s">
        <v>510</v>
      </c>
      <c r="C44" s="135"/>
      <c r="D44" s="70"/>
      <c r="E44" s="458"/>
      <c r="F44" s="109"/>
    </row>
    <row r="45" spans="1:6" x14ac:dyDescent="0.2">
      <c r="A45" s="814">
        <f t="shared" si="0"/>
        <v>35</v>
      </c>
      <c r="B45" s="58" t="s">
        <v>482</v>
      </c>
      <c r="C45" s="135"/>
      <c r="D45" s="70" t="s">
        <v>8</v>
      </c>
      <c r="E45" s="369"/>
      <c r="F45" s="109"/>
    </row>
    <row r="46" spans="1:6" x14ac:dyDescent="0.2">
      <c r="A46" s="814">
        <f t="shared" si="0"/>
        <v>36</v>
      </c>
      <c r="B46" s="58" t="s">
        <v>483</v>
      </c>
      <c r="C46" s="267"/>
      <c r="D46" s="70" t="s">
        <v>9</v>
      </c>
      <c r="E46" s="369"/>
      <c r="F46" s="109"/>
    </row>
    <row r="47" spans="1:6" x14ac:dyDescent="0.2">
      <c r="A47" s="814">
        <f t="shared" si="0"/>
        <v>37</v>
      </c>
      <c r="B47" s="57" t="s">
        <v>162</v>
      </c>
      <c r="C47" s="135"/>
      <c r="D47" s="70" t="s">
        <v>10</v>
      </c>
      <c r="E47" s="369"/>
      <c r="F47" s="109"/>
    </row>
    <row r="48" spans="1:6" x14ac:dyDescent="0.2">
      <c r="A48" s="814">
        <f t="shared" si="0"/>
        <v>38</v>
      </c>
      <c r="B48" s="231" t="s">
        <v>163</v>
      </c>
      <c r="C48" s="135">
        <f>E24-(C32+C43)</f>
        <v>312273</v>
      </c>
      <c r="D48" s="70" t="s">
        <v>11</v>
      </c>
      <c r="E48" s="369"/>
      <c r="F48" s="109"/>
    </row>
    <row r="49" spans="1:6" x14ac:dyDescent="0.2">
      <c r="A49" s="814">
        <f t="shared" si="0"/>
        <v>39</v>
      </c>
      <c r="B49" s="231" t="s">
        <v>164</v>
      </c>
      <c r="C49" s="135">
        <f>E33-C33</f>
        <v>35681</v>
      </c>
      <c r="D49" s="70" t="s">
        <v>12</v>
      </c>
      <c r="E49" s="369"/>
      <c r="F49" s="109"/>
    </row>
    <row r="50" spans="1:6" x14ac:dyDescent="0.2">
      <c r="A50" s="814">
        <f t="shared" si="0"/>
        <v>40</v>
      </c>
      <c r="B50" s="57" t="s">
        <v>1</v>
      </c>
      <c r="C50" s="135"/>
      <c r="D50" s="70" t="s">
        <v>13</v>
      </c>
      <c r="E50" s="369"/>
      <c r="F50" s="109"/>
    </row>
    <row r="51" spans="1:6" x14ac:dyDescent="0.2">
      <c r="A51" s="814">
        <f t="shared" si="0"/>
        <v>41</v>
      </c>
      <c r="B51" s="57"/>
      <c r="C51" s="135"/>
      <c r="D51" s="70" t="s">
        <v>14</v>
      </c>
      <c r="E51" s="369"/>
      <c r="F51" s="109"/>
    </row>
    <row r="52" spans="1:6" x14ac:dyDescent="0.2">
      <c r="A52" s="814">
        <f t="shared" si="0"/>
        <v>42</v>
      </c>
      <c r="B52" s="57"/>
      <c r="C52" s="135"/>
      <c r="D52" s="70" t="s">
        <v>15</v>
      </c>
      <c r="E52" s="369"/>
      <c r="F52" s="109"/>
    </row>
    <row r="53" spans="1:6" ht="12" thickBot="1" x14ac:dyDescent="0.25">
      <c r="A53" s="816">
        <f t="shared" si="0"/>
        <v>43</v>
      </c>
      <c r="B53" s="98" t="s">
        <v>277</v>
      </c>
      <c r="C53" s="267">
        <f>'Intézm kötelező-nem kötelező'!AM36+'Intézm kötelező-nem kötelező'!AN36</f>
        <v>347954</v>
      </c>
      <c r="D53" s="71" t="s">
        <v>270</v>
      </c>
      <c r="E53" s="659">
        <f>SUM(E39:E52)</f>
        <v>0</v>
      </c>
      <c r="F53" s="109"/>
    </row>
    <row r="54" spans="1:6" ht="12" thickBot="1" x14ac:dyDescent="0.25">
      <c r="A54" s="347">
        <f t="shared" si="0"/>
        <v>44</v>
      </c>
      <c r="B54" s="381" t="s">
        <v>272</v>
      </c>
      <c r="C54" s="672">
        <f>C34+C43+C44+C45+C46+C48+C49</f>
        <v>491635</v>
      </c>
      <c r="D54" s="223" t="s">
        <v>271</v>
      </c>
      <c r="E54" s="300">
        <f>E34+E53</f>
        <v>491635</v>
      </c>
      <c r="F54" s="138"/>
    </row>
    <row r="55" spans="1:6" x14ac:dyDescent="0.2">
      <c r="B55" s="103"/>
      <c r="C55" s="102"/>
      <c r="D55" s="102"/>
      <c r="E55" s="108"/>
    </row>
  </sheetData>
  <sheetProtection selectLockedCells="1" selectUnlockedCells="1"/>
  <mergeCells count="10">
    <mergeCell ref="A8:A10"/>
    <mergeCell ref="B8:B9"/>
    <mergeCell ref="B1:E1"/>
    <mergeCell ref="D8:D9"/>
    <mergeCell ref="B4:E4"/>
    <mergeCell ref="B5:E5"/>
    <mergeCell ref="B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  <pageSetUpPr fitToPage="1"/>
  </sheetPr>
  <dimension ref="A1:F55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78" customWidth="1"/>
    <col min="2" max="2" width="36.85546875" style="78" customWidth="1"/>
    <col min="3" max="3" width="13" style="79" customWidth="1"/>
    <col min="4" max="4" width="35.42578125" style="79" customWidth="1"/>
    <col min="5" max="5" width="12.85546875" style="137" customWidth="1"/>
    <col min="6" max="6" width="9.140625" style="78"/>
    <col min="7" max="16384" width="9.140625" style="5"/>
  </cols>
  <sheetData>
    <row r="1" spans="1:6" ht="12.75" x14ac:dyDescent="0.2">
      <c r="B1" s="1309" t="s">
        <v>1199</v>
      </c>
      <c r="C1" s="1357"/>
      <c r="D1" s="1357"/>
      <c r="E1" s="1357"/>
    </row>
    <row r="2" spans="1:6" x14ac:dyDescent="0.2">
      <c r="E2" s="159"/>
    </row>
    <row r="3" spans="1:6" x14ac:dyDescent="0.2">
      <c r="E3" s="159"/>
    </row>
    <row r="4" spans="1:6" s="59" customFormat="1" x14ac:dyDescent="0.2">
      <c r="A4" s="81"/>
      <c r="B4" s="1310" t="s">
        <v>73</v>
      </c>
      <c r="C4" s="1310"/>
      <c r="D4" s="1310"/>
      <c r="E4" s="1310"/>
      <c r="F4" s="81"/>
    </row>
    <row r="5" spans="1:6" s="59" customFormat="1" x14ac:dyDescent="0.2">
      <c r="A5" s="81"/>
      <c r="B5" s="1513" t="s">
        <v>137</v>
      </c>
      <c r="C5" s="1513"/>
      <c r="D5" s="1513"/>
      <c r="E5" s="1513"/>
      <c r="F5" s="81"/>
    </row>
    <row r="6" spans="1:6" s="59" customFormat="1" x14ac:dyDescent="0.2">
      <c r="A6" s="81"/>
      <c r="B6" s="1310" t="s">
        <v>801</v>
      </c>
      <c r="C6" s="1310"/>
      <c r="D6" s="1310"/>
      <c r="E6" s="1310"/>
      <c r="F6" s="81"/>
    </row>
    <row r="7" spans="1:6" s="59" customFormat="1" x14ac:dyDescent="0.2">
      <c r="A7" s="81"/>
      <c r="B7" s="1311" t="s">
        <v>214</v>
      </c>
      <c r="C7" s="1311"/>
      <c r="D7" s="1311"/>
      <c r="E7" s="1311"/>
      <c r="F7" s="81"/>
    </row>
    <row r="8" spans="1:6" s="59" customFormat="1" ht="12.75" customHeight="1" x14ac:dyDescent="0.2">
      <c r="A8" s="1331" t="s">
        <v>53</v>
      </c>
      <c r="B8" s="1517" t="s">
        <v>54</v>
      </c>
      <c r="C8" s="1517" t="s">
        <v>55</v>
      </c>
      <c r="D8" s="1519" t="s">
        <v>56</v>
      </c>
      <c r="E8" s="1521" t="s">
        <v>57</v>
      </c>
      <c r="F8" s="252"/>
    </row>
    <row r="9" spans="1:6" s="59" customFormat="1" ht="12.75" customHeight="1" x14ac:dyDescent="0.2">
      <c r="A9" s="1332"/>
      <c r="B9" s="1518"/>
      <c r="C9" s="1518"/>
      <c r="D9" s="1520"/>
      <c r="E9" s="1522"/>
      <c r="F9" s="252"/>
    </row>
    <row r="10" spans="1:6" s="148" customFormat="1" ht="36.6" customHeight="1" x14ac:dyDescent="0.2">
      <c r="A10" s="1333"/>
      <c r="B10" s="146" t="s">
        <v>58</v>
      </c>
      <c r="C10" s="66" t="s">
        <v>61</v>
      </c>
      <c r="D10" s="140" t="s">
        <v>62</v>
      </c>
      <c r="E10" s="160" t="s">
        <v>61</v>
      </c>
      <c r="F10" s="259"/>
    </row>
    <row r="11" spans="1:6" ht="11.45" customHeight="1" x14ac:dyDescent="0.2">
      <c r="A11" s="813">
        <v>1</v>
      </c>
      <c r="B11" s="86" t="s">
        <v>22</v>
      </c>
      <c r="C11" s="165"/>
      <c r="D11" s="325" t="s">
        <v>23</v>
      </c>
      <c r="E11" s="207"/>
      <c r="F11" s="109"/>
    </row>
    <row r="12" spans="1:6" x14ac:dyDescent="0.2">
      <c r="A12" s="814">
        <f t="shared" ref="A12:A54" si="0">A11+1</f>
        <v>2</v>
      </c>
      <c r="B12" s="88" t="s">
        <v>33</v>
      </c>
      <c r="C12" s="135"/>
      <c r="D12" s="220" t="s">
        <v>166</v>
      </c>
      <c r="E12" s="208">
        <f>'Intézm kötelező-nem kötelező'!D58+'Intézm kötelező-nem kötelező'!E58</f>
        <v>98382</v>
      </c>
      <c r="F12" s="109"/>
    </row>
    <row r="13" spans="1:6" x14ac:dyDescent="0.2">
      <c r="A13" s="814">
        <f t="shared" si="0"/>
        <v>3</v>
      </c>
      <c r="B13" s="88" t="s">
        <v>34</v>
      </c>
      <c r="C13" s="135">
        <v>0</v>
      </c>
      <c r="D13" s="312" t="s">
        <v>167</v>
      </c>
      <c r="E13" s="208">
        <f>'Intézm kötelező-nem kötelező'!F58+'Intézm kötelező-nem kötelező'!G58</f>
        <v>12651</v>
      </c>
      <c r="F13" s="109"/>
    </row>
    <row r="14" spans="1:6" x14ac:dyDescent="0.2">
      <c r="A14" s="814">
        <f t="shared" si="0"/>
        <v>4</v>
      </c>
      <c r="B14" s="88" t="s">
        <v>776</v>
      </c>
      <c r="C14" s="135">
        <f>'Intézm kötelező-nem kötelező'!AA58+'Intézm kötelező-nem kötelező'!AB58</f>
        <v>0</v>
      </c>
      <c r="D14" s="220" t="s">
        <v>168</v>
      </c>
      <c r="E14" s="208">
        <f>'Intézm kötelező-nem kötelező'!H58+'Intézm kötelező-nem kötelező'!I58</f>
        <v>14111</v>
      </c>
      <c r="F14" s="109"/>
    </row>
    <row r="15" spans="1:6" ht="12" customHeight="1" x14ac:dyDescent="0.2">
      <c r="A15" s="814">
        <f t="shared" si="0"/>
        <v>5</v>
      </c>
      <c r="B15" s="64"/>
      <c r="C15" s="135"/>
      <c r="D15" s="220"/>
      <c r="E15" s="209"/>
      <c r="F15" s="109"/>
    </row>
    <row r="16" spans="1:6" x14ac:dyDescent="0.2">
      <c r="A16" s="814">
        <f t="shared" si="0"/>
        <v>6</v>
      </c>
      <c r="B16" s="88" t="s">
        <v>35</v>
      </c>
      <c r="C16" s="135">
        <f>'Intézm kötelező-nem kötelező'!AG58+'Intézm kötelező-nem kötelező'!AH58</f>
        <v>0</v>
      </c>
      <c r="D16" s="220" t="s">
        <v>26</v>
      </c>
      <c r="E16" s="210"/>
      <c r="F16" s="109"/>
    </row>
    <row r="17" spans="1:6" x14ac:dyDescent="0.2">
      <c r="A17" s="814">
        <f t="shared" si="0"/>
        <v>7</v>
      </c>
      <c r="B17" s="88"/>
      <c r="C17" s="135"/>
      <c r="D17" s="220" t="s">
        <v>28</v>
      </c>
      <c r="E17" s="210"/>
      <c r="F17" s="109"/>
    </row>
    <row r="18" spans="1:6" x14ac:dyDescent="0.2">
      <c r="A18" s="814">
        <f t="shared" si="0"/>
        <v>8</v>
      </c>
      <c r="B18" s="88" t="s">
        <v>36</v>
      </c>
      <c r="C18" s="135">
        <v>0</v>
      </c>
      <c r="D18" s="220" t="s">
        <v>275</v>
      </c>
      <c r="E18" s="210">
        <f>'Intézm kötelező-nem kötelező'!J58+'Intézm kötelező-nem kötelező'!K58</f>
        <v>0</v>
      </c>
      <c r="F18" s="109"/>
    </row>
    <row r="19" spans="1:6" x14ac:dyDescent="0.2">
      <c r="A19" s="814">
        <f t="shared" si="0"/>
        <v>9</v>
      </c>
      <c r="B19" s="91" t="s">
        <v>37</v>
      </c>
      <c r="C19" s="161"/>
      <c r="D19" s="220" t="s">
        <v>274</v>
      </c>
      <c r="E19" s="210">
        <f>'Intézm kötelező-nem kötelező'!L58+'Intézm kötelező-nem kötelező'!M58</f>
        <v>0</v>
      </c>
      <c r="F19" s="109"/>
    </row>
    <row r="20" spans="1:6" x14ac:dyDescent="0.2">
      <c r="A20" s="814">
        <f t="shared" si="0"/>
        <v>10</v>
      </c>
      <c r="B20" s="56" t="s">
        <v>38</v>
      </c>
      <c r="C20" s="208">
        <f>'Intézm kötelező-nem kötelező'!AC58+'Intézm kötelező-nem kötelező'!AD58</f>
        <v>0</v>
      </c>
      <c r="D20" s="137" t="s">
        <v>762</v>
      </c>
      <c r="E20" s="210">
        <f>'Intézm kötelező-nem kötelező'!N58+'Intézm kötelező-nem kötelező'!O58</f>
        <v>0</v>
      </c>
      <c r="F20" s="109"/>
    </row>
    <row r="21" spans="1:6" x14ac:dyDescent="0.2">
      <c r="A21" s="814">
        <f t="shared" si="0"/>
        <v>11</v>
      </c>
      <c r="C21" s="208"/>
      <c r="D21" s="135" t="s">
        <v>500</v>
      </c>
      <c r="E21" s="210"/>
      <c r="F21" s="109"/>
    </row>
    <row r="22" spans="1:6" s="61" customFormat="1" x14ac:dyDescent="0.2">
      <c r="A22" s="814">
        <f t="shared" si="0"/>
        <v>12</v>
      </c>
      <c r="B22" s="78" t="s">
        <v>39</v>
      </c>
      <c r="C22" s="161">
        <f>'Intézm kötelező-nem kötelező'!AI58+'Intézm kötelező-nem kötelező'!AJ58</f>
        <v>0</v>
      </c>
      <c r="D22" s="220" t="s">
        <v>501</v>
      </c>
      <c r="E22" s="210"/>
      <c r="F22" s="254"/>
    </row>
    <row r="23" spans="1:6" s="61" customFormat="1" x14ac:dyDescent="0.2">
      <c r="A23" s="814">
        <f t="shared" si="0"/>
        <v>13</v>
      </c>
      <c r="B23" s="78" t="s">
        <v>40</v>
      </c>
      <c r="C23" s="161"/>
      <c r="D23" s="251"/>
      <c r="E23" s="210"/>
      <c r="F23" s="254"/>
    </row>
    <row r="24" spans="1:6" x14ac:dyDescent="0.2">
      <c r="A24" s="814">
        <f t="shared" si="0"/>
        <v>14</v>
      </c>
      <c r="B24" s="88" t="s">
        <v>41</v>
      </c>
      <c r="C24" s="313"/>
      <c r="D24" s="314" t="s">
        <v>63</v>
      </c>
      <c r="E24" s="211">
        <f>E12+E13+E14+E16+E17+E18+E19+E20+E21+E22</f>
        <v>125144</v>
      </c>
      <c r="F24" s="109"/>
    </row>
    <row r="25" spans="1:6" x14ac:dyDescent="0.2">
      <c r="A25" s="814">
        <f t="shared" si="0"/>
        <v>15</v>
      </c>
      <c r="B25" s="88" t="s">
        <v>42</v>
      </c>
      <c r="C25" s="161"/>
      <c r="D25" s="251"/>
      <c r="E25" s="210"/>
      <c r="F25" s="109"/>
    </row>
    <row r="26" spans="1:6" x14ac:dyDescent="0.2">
      <c r="A26" s="814">
        <f t="shared" si="0"/>
        <v>16</v>
      </c>
      <c r="B26" s="56" t="s">
        <v>43</v>
      </c>
      <c r="C26" s="267"/>
      <c r="D26" s="315" t="s">
        <v>32</v>
      </c>
      <c r="E26" s="210"/>
      <c r="F26" s="109"/>
    </row>
    <row r="27" spans="1:6" x14ac:dyDescent="0.2">
      <c r="A27" s="814">
        <f t="shared" si="0"/>
        <v>17</v>
      </c>
      <c r="B27" s="88" t="s">
        <v>44</v>
      </c>
      <c r="C27" s="135"/>
      <c r="D27" s="220" t="s">
        <v>177</v>
      </c>
      <c r="E27" s="210">
        <f>'felhalm. kiad.  '!G116</f>
        <v>1000</v>
      </c>
      <c r="F27" s="109"/>
    </row>
    <row r="28" spans="1:6" x14ac:dyDescent="0.2">
      <c r="A28" s="814">
        <f t="shared" si="0"/>
        <v>18</v>
      </c>
      <c r="B28" s="88"/>
      <c r="C28" s="135"/>
      <c r="D28" s="220" t="s">
        <v>29</v>
      </c>
      <c r="E28" s="210">
        <v>0</v>
      </c>
      <c r="F28" s="109"/>
    </row>
    <row r="29" spans="1:6" x14ac:dyDescent="0.2">
      <c r="A29" s="814">
        <f t="shared" si="0"/>
        <v>19</v>
      </c>
      <c r="B29" s="78" t="s">
        <v>47</v>
      </c>
      <c r="C29" s="135">
        <f>'Intézm kötelező-nem kötelező'!AE58+'Intézm kötelező-nem kötelező'!AF58</f>
        <v>0</v>
      </c>
      <c r="D29" s="220" t="s">
        <v>30</v>
      </c>
      <c r="E29" s="210"/>
      <c r="F29" s="109"/>
    </row>
    <row r="30" spans="1:6" s="61" customFormat="1" x14ac:dyDescent="0.2">
      <c r="A30" s="814">
        <f t="shared" si="0"/>
        <v>20</v>
      </c>
      <c r="B30" s="78" t="s">
        <v>45</v>
      </c>
      <c r="C30" s="135">
        <f>'Intézm kötelező-nem kötelező'!AK58+'Intézm kötelező-nem kötelező'!AL58</f>
        <v>0</v>
      </c>
      <c r="D30" s="220" t="s">
        <v>276</v>
      </c>
      <c r="E30" s="210">
        <f>'Intézm kötelező-nem kötelező'!R58+'Intézm kötelező-nem kötelező'!S58</f>
        <v>0</v>
      </c>
      <c r="F30" s="254"/>
    </row>
    <row r="31" spans="1:6" x14ac:dyDescent="0.2">
      <c r="A31" s="814">
        <f t="shared" si="0"/>
        <v>21</v>
      </c>
      <c r="C31" s="135"/>
      <c r="D31" s="220" t="s">
        <v>273</v>
      </c>
      <c r="E31" s="210">
        <f>'Intézm kötelező-nem kötelező'!T58+'Intézm kötelező-nem kötelező'!U58</f>
        <v>0</v>
      </c>
      <c r="F31" s="109"/>
    </row>
    <row r="32" spans="1:6" s="6" customFormat="1" x14ac:dyDescent="0.2">
      <c r="A32" s="814">
        <f t="shared" si="0"/>
        <v>22</v>
      </c>
      <c r="B32" s="95" t="s">
        <v>49</v>
      </c>
      <c r="C32" s="161">
        <f>C14+C20</f>
        <v>0</v>
      </c>
      <c r="D32" s="220" t="s">
        <v>269</v>
      </c>
      <c r="E32" s="210"/>
      <c r="F32" s="226"/>
    </row>
    <row r="33" spans="1:6" x14ac:dyDescent="0.2">
      <c r="A33" s="814">
        <f t="shared" si="0"/>
        <v>23</v>
      </c>
      <c r="B33" s="96" t="s">
        <v>64</v>
      </c>
      <c r="C33" s="163">
        <f>C16+C22+C30</f>
        <v>0</v>
      </c>
      <c r="D33" s="678" t="s">
        <v>65</v>
      </c>
      <c r="E33" s="212">
        <f>SUM(E27:E31)</f>
        <v>1000</v>
      </c>
      <c r="F33" s="109"/>
    </row>
    <row r="34" spans="1:6" x14ac:dyDescent="0.2">
      <c r="A34" s="814">
        <f t="shared" si="0"/>
        <v>24</v>
      </c>
      <c r="B34" s="98" t="s">
        <v>48</v>
      </c>
      <c r="C34" s="164">
        <f>C32+C33</f>
        <v>0</v>
      </c>
      <c r="D34" s="316" t="s">
        <v>66</v>
      </c>
      <c r="E34" s="190">
        <f>E24+E33</f>
        <v>126144</v>
      </c>
      <c r="F34" s="109"/>
    </row>
    <row r="35" spans="1:6" x14ac:dyDescent="0.2">
      <c r="A35" s="814">
        <f t="shared" si="0"/>
        <v>25</v>
      </c>
      <c r="B35" s="100"/>
      <c r="C35" s="139"/>
      <c r="D35" s="251"/>
      <c r="E35" s="210"/>
      <c r="F35" s="109"/>
    </row>
    <row r="36" spans="1:6" x14ac:dyDescent="0.2">
      <c r="A36" s="814">
        <f t="shared" si="0"/>
        <v>26</v>
      </c>
      <c r="B36" s="100"/>
      <c r="C36" s="139"/>
      <c r="D36" s="314"/>
      <c r="E36" s="211"/>
      <c r="F36" s="109"/>
    </row>
    <row r="37" spans="1:6" s="6" customFormat="1" x14ac:dyDescent="0.2">
      <c r="A37" s="814">
        <f t="shared" si="0"/>
        <v>27</v>
      </c>
      <c r="B37" s="100"/>
      <c r="C37" s="139"/>
      <c r="D37" s="251"/>
      <c r="E37" s="210"/>
      <c r="F37" s="226"/>
    </row>
    <row r="38" spans="1:6" s="6" customFormat="1" x14ac:dyDescent="0.2">
      <c r="A38" s="814">
        <f t="shared" si="0"/>
        <v>28</v>
      </c>
      <c r="B38" s="63" t="s">
        <v>50</v>
      </c>
      <c r="C38" s="267"/>
      <c r="D38" s="315" t="s">
        <v>31</v>
      </c>
      <c r="E38" s="190"/>
      <c r="F38" s="226"/>
    </row>
    <row r="39" spans="1:6" s="6" customFormat="1" x14ac:dyDescent="0.2">
      <c r="A39" s="814">
        <f t="shared" si="0"/>
        <v>29</v>
      </c>
      <c r="B39" s="67" t="s">
        <v>479</v>
      </c>
      <c r="C39" s="267"/>
      <c r="D39" s="317" t="s">
        <v>4</v>
      </c>
      <c r="E39" s="213"/>
      <c r="F39" s="226"/>
    </row>
    <row r="40" spans="1:6" s="6" customFormat="1" x14ac:dyDescent="0.2">
      <c r="A40" s="814">
        <f t="shared" si="0"/>
        <v>30</v>
      </c>
      <c r="B40" s="56" t="s">
        <v>513</v>
      </c>
      <c r="C40" s="267"/>
      <c r="D40" s="340" t="s">
        <v>3</v>
      </c>
      <c r="E40" s="190"/>
      <c r="F40" s="226"/>
    </row>
    <row r="41" spans="1:6" x14ac:dyDescent="0.2">
      <c r="A41" s="814">
        <f t="shared" si="0"/>
        <v>31</v>
      </c>
      <c r="B41" s="57" t="s">
        <v>481</v>
      </c>
      <c r="C41" s="318"/>
      <c r="D41" s="220" t="s">
        <v>5</v>
      </c>
      <c r="E41" s="190"/>
      <c r="F41" s="109"/>
    </row>
    <row r="42" spans="1:6" x14ac:dyDescent="0.2">
      <c r="A42" s="814">
        <f t="shared" si="0"/>
        <v>32</v>
      </c>
      <c r="B42" s="57" t="s">
        <v>158</v>
      </c>
      <c r="C42" s="135"/>
      <c r="D42" s="220" t="s">
        <v>6</v>
      </c>
      <c r="E42" s="190"/>
      <c r="F42" s="109"/>
    </row>
    <row r="43" spans="1:6" x14ac:dyDescent="0.2">
      <c r="A43" s="814">
        <f t="shared" si="0"/>
        <v>33</v>
      </c>
      <c r="B43" s="231" t="s">
        <v>159</v>
      </c>
      <c r="C43" s="135">
        <f>'Intézm kötelező-nem kötelező'!AN56</f>
        <v>5914</v>
      </c>
      <c r="D43" s="220" t="s">
        <v>7</v>
      </c>
      <c r="E43" s="190"/>
      <c r="F43" s="109"/>
    </row>
    <row r="44" spans="1:6" x14ac:dyDescent="0.2">
      <c r="A44" s="814">
        <f t="shared" si="0"/>
        <v>34</v>
      </c>
      <c r="B44" s="231" t="s">
        <v>510</v>
      </c>
      <c r="C44" s="135"/>
      <c r="D44" s="220"/>
      <c r="E44" s="190"/>
      <c r="F44" s="109"/>
    </row>
    <row r="45" spans="1:6" x14ac:dyDescent="0.2">
      <c r="A45" s="814">
        <f t="shared" si="0"/>
        <v>35</v>
      </c>
      <c r="B45" s="58" t="s">
        <v>482</v>
      </c>
      <c r="C45" s="135"/>
      <c r="D45" s="220" t="s">
        <v>8</v>
      </c>
      <c r="E45" s="210"/>
      <c r="F45" s="109"/>
    </row>
    <row r="46" spans="1:6" x14ac:dyDescent="0.2">
      <c r="A46" s="814">
        <f t="shared" si="0"/>
        <v>36</v>
      </c>
      <c r="B46" s="58" t="s">
        <v>483</v>
      </c>
      <c r="C46" s="267"/>
      <c r="D46" s="220" t="s">
        <v>9</v>
      </c>
      <c r="E46" s="210"/>
      <c r="F46" s="109"/>
    </row>
    <row r="47" spans="1:6" x14ac:dyDescent="0.2">
      <c r="A47" s="814">
        <f t="shared" si="0"/>
        <v>37</v>
      </c>
      <c r="B47" s="57" t="s">
        <v>162</v>
      </c>
      <c r="C47" s="135"/>
      <c r="D47" s="220" t="s">
        <v>10</v>
      </c>
      <c r="E47" s="210"/>
      <c r="F47" s="109"/>
    </row>
    <row r="48" spans="1:6" x14ac:dyDescent="0.2">
      <c r="A48" s="814">
        <f t="shared" si="0"/>
        <v>38</v>
      </c>
      <c r="B48" s="231" t="s">
        <v>163</v>
      </c>
      <c r="C48" s="135">
        <f>E24-(C34+C43)</f>
        <v>119230</v>
      </c>
      <c r="D48" s="220" t="s">
        <v>11</v>
      </c>
      <c r="E48" s="210"/>
      <c r="F48" s="109"/>
    </row>
    <row r="49" spans="1:6" x14ac:dyDescent="0.2">
      <c r="A49" s="814">
        <f t="shared" si="0"/>
        <v>39</v>
      </c>
      <c r="B49" s="231" t="s">
        <v>164</v>
      </c>
      <c r="C49" s="135">
        <f>E33-C33</f>
        <v>1000</v>
      </c>
      <c r="D49" s="220" t="s">
        <v>12</v>
      </c>
      <c r="E49" s="210"/>
      <c r="F49" s="109"/>
    </row>
    <row r="50" spans="1:6" x14ac:dyDescent="0.2">
      <c r="A50" s="814">
        <f t="shared" si="0"/>
        <v>40</v>
      </c>
      <c r="B50" s="57" t="s">
        <v>1</v>
      </c>
      <c r="C50" s="135"/>
      <c r="D50" s="220" t="s">
        <v>13</v>
      </c>
      <c r="E50" s="210"/>
      <c r="F50" s="109"/>
    </row>
    <row r="51" spans="1:6" x14ac:dyDescent="0.2">
      <c r="A51" s="814">
        <f t="shared" si="0"/>
        <v>41</v>
      </c>
      <c r="B51" s="57"/>
      <c r="C51" s="135"/>
      <c r="D51" s="220" t="s">
        <v>14</v>
      </c>
      <c r="E51" s="210"/>
      <c r="F51" s="109"/>
    </row>
    <row r="52" spans="1:6" x14ac:dyDescent="0.2">
      <c r="A52" s="814">
        <f t="shared" si="0"/>
        <v>42</v>
      </c>
      <c r="B52" s="57"/>
      <c r="C52" s="135"/>
      <c r="D52" s="220" t="s">
        <v>15</v>
      </c>
      <c r="E52" s="210"/>
      <c r="F52" s="109"/>
    </row>
    <row r="53" spans="1:6" ht="12" thickBot="1" x14ac:dyDescent="0.25">
      <c r="A53" s="816">
        <f t="shared" si="0"/>
        <v>43</v>
      </c>
      <c r="B53" s="98" t="s">
        <v>277</v>
      </c>
      <c r="C53" s="267">
        <f>SUM(C39:C51)</f>
        <v>126144</v>
      </c>
      <c r="D53" s="315" t="s">
        <v>270</v>
      </c>
      <c r="E53" s="190">
        <f>SUM(E39:E52)</f>
        <v>0</v>
      </c>
      <c r="F53" s="109"/>
    </row>
    <row r="54" spans="1:6" ht="12" thickBot="1" x14ac:dyDescent="0.25">
      <c r="A54" s="347">
        <f t="shared" si="0"/>
        <v>44</v>
      </c>
      <c r="B54" s="382" t="s">
        <v>272</v>
      </c>
      <c r="C54" s="345">
        <f>C34+C53</f>
        <v>126144</v>
      </c>
      <c r="D54" s="223" t="s">
        <v>271</v>
      </c>
      <c r="E54" s="300">
        <f>E34+E53</f>
        <v>126144</v>
      </c>
      <c r="F54" s="5"/>
    </row>
    <row r="55" spans="1:6" x14ac:dyDescent="0.2">
      <c r="B55" s="103"/>
      <c r="C55" s="102"/>
      <c r="D55" s="102"/>
      <c r="E55" s="108"/>
      <c r="F55" s="5"/>
    </row>
  </sheetData>
  <sheetProtection selectLockedCells="1" selectUnlockedCells="1"/>
  <mergeCells count="10">
    <mergeCell ref="B1:E1"/>
    <mergeCell ref="A8:A10"/>
    <mergeCell ref="B8:B9"/>
    <mergeCell ref="D8:D9"/>
    <mergeCell ref="B4:E4"/>
    <mergeCell ref="B5:E5"/>
    <mergeCell ref="B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  <pageSetUpPr fitToPage="1"/>
  </sheetPr>
  <dimension ref="A1:H55"/>
  <sheetViews>
    <sheetView workbookViewId="0">
      <selection sqref="A1:E1"/>
    </sheetView>
  </sheetViews>
  <sheetFormatPr defaultColWidth="9.140625" defaultRowHeight="11.25" x14ac:dyDescent="0.2"/>
  <cols>
    <col min="1" max="1" width="4.85546875" style="78" customWidth="1"/>
    <col min="2" max="2" width="38.28515625" style="78" customWidth="1"/>
    <col min="3" max="3" width="11.5703125" style="79" customWidth="1"/>
    <col min="4" max="4" width="38" style="79" customWidth="1"/>
    <col min="5" max="5" width="13.28515625" style="137" customWidth="1"/>
    <col min="6" max="6" width="9.140625" style="78"/>
    <col min="7" max="16384" width="9.140625" style="5"/>
  </cols>
  <sheetData>
    <row r="1" spans="1:6" ht="12.75" customHeight="1" x14ac:dyDescent="0.2">
      <c r="A1" s="1309" t="s">
        <v>1200</v>
      </c>
      <c r="B1" s="1309"/>
      <c r="C1" s="1309"/>
      <c r="D1" s="1309"/>
      <c r="E1" s="1309"/>
      <c r="F1" s="1029"/>
    </row>
    <row r="2" spans="1:6" x14ac:dyDescent="0.2">
      <c r="E2" s="159"/>
    </row>
    <row r="3" spans="1:6" x14ac:dyDescent="0.2">
      <c r="E3" s="159"/>
    </row>
    <row r="4" spans="1:6" s="59" customFormat="1" x14ac:dyDescent="0.2">
      <c r="A4" s="81"/>
      <c r="B4" s="1310" t="s">
        <v>73</v>
      </c>
      <c r="C4" s="1310"/>
      <c r="D4" s="1310"/>
      <c r="E4" s="1310"/>
      <c r="F4" s="81"/>
    </row>
    <row r="5" spans="1:6" s="59" customFormat="1" x14ac:dyDescent="0.2">
      <c r="A5" s="81"/>
      <c r="B5" s="1513" t="s">
        <v>487</v>
      </c>
      <c r="C5" s="1513"/>
      <c r="D5" s="1513"/>
      <c r="E5" s="1513"/>
      <c r="F5" s="81"/>
    </row>
    <row r="6" spans="1:6" s="59" customFormat="1" ht="12.75" customHeight="1" x14ac:dyDescent="0.2">
      <c r="A6" s="81"/>
      <c r="B6" s="1524" t="s">
        <v>802</v>
      </c>
      <c r="C6" s="1524"/>
      <c r="D6" s="1524"/>
      <c r="E6" s="1524"/>
    </row>
    <row r="7" spans="1:6" s="59" customFormat="1" x14ac:dyDescent="0.2">
      <c r="A7" s="81"/>
      <c r="B7" s="1311" t="s">
        <v>214</v>
      </c>
      <c r="C7" s="1330"/>
      <c r="D7" s="1311"/>
      <c r="E7" s="1330"/>
      <c r="F7" s="81"/>
    </row>
    <row r="8" spans="1:6" s="59" customFormat="1" ht="12.75" customHeight="1" x14ac:dyDescent="0.2">
      <c r="A8" s="1313" t="s">
        <v>53</v>
      </c>
      <c r="B8" s="1314" t="s">
        <v>54</v>
      </c>
      <c r="C8" s="1334" t="s">
        <v>55</v>
      </c>
      <c r="D8" s="1523" t="s">
        <v>56</v>
      </c>
      <c r="E8" s="1328" t="s">
        <v>57</v>
      </c>
    </row>
    <row r="9" spans="1:6" s="59" customFormat="1" ht="12.75" customHeight="1" x14ac:dyDescent="0.2">
      <c r="A9" s="1313"/>
      <c r="B9" s="1314"/>
      <c r="C9" s="1335"/>
      <c r="D9" s="1523"/>
      <c r="E9" s="1329"/>
    </row>
    <row r="10" spans="1:6" s="60" customFormat="1" ht="36.6" customHeight="1" x14ac:dyDescent="0.2">
      <c r="A10" s="1313"/>
      <c r="B10" s="82" t="s">
        <v>58</v>
      </c>
      <c r="C10" s="843" t="s">
        <v>61</v>
      </c>
      <c r="D10" s="268" t="s">
        <v>62</v>
      </c>
      <c r="E10" s="845" t="s">
        <v>61</v>
      </c>
    </row>
    <row r="11" spans="1:6" ht="11.45" customHeight="1" x14ac:dyDescent="0.2">
      <c r="A11" s="813">
        <v>1</v>
      </c>
      <c r="B11" s="86" t="s">
        <v>22</v>
      </c>
      <c r="C11" s="87"/>
      <c r="D11" s="69" t="s">
        <v>23</v>
      </c>
      <c r="E11" s="207"/>
      <c r="F11" s="5"/>
    </row>
    <row r="12" spans="1:6" x14ac:dyDescent="0.2">
      <c r="A12" s="814">
        <f t="shared" ref="A12:A54" si="0">A11+1</f>
        <v>2</v>
      </c>
      <c r="B12" s="88" t="s">
        <v>33</v>
      </c>
      <c r="C12" s="135"/>
      <c r="D12" s="70" t="s">
        <v>166</v>
      </c>
      <c r="E12" s="208">
        <f>'Intézm kötelező-nem kötelező'!D51+'Intézm kötelező-nem kötelező'!E51</f>
        <v>30894</v>
      </c>
      <c r="F12" s="5"/>
    </row>
    <row r="13" spans="1:6" x14ac:dyDescent="0.2">
      <c r="A13" s="814">
        <f t="shared" si="0"/>
        <v>3</v>
      </c>
      <c r="B13" s="88" t="s">
        <v>34</v>
      </c>
      <c r="C13" s="135">
        <v>0</v>
      </c>
      <c r="D13" s="70" t="s">
        <v>167</v>
      </c>
      <c r="E13" s="208">
        <f>'Intézm kötelező-nem kötelező'!F51+'Intézm kötelező-nem kötelező'!G51</f>
        <v>4060</v>
      </c>
      <c r="F13" s="5"/>
    </row>
    <row r="14" spans="1:6" x14ac:dyDescent="0.2">
      <c r="A14" s="814">
        <f t="shared" si="0"/>
        <v>4</v>
      </c>
      <c r="B14" s="88" t="s">
        <v>776</v>
      </c>
      <c r="C14" s="135">
        <f>'Intézm kötelező-nem kötelező'!AA51+'Intézm kötelező-nem kötelező'!AB51</f>
        <v>6097</v>
      </c>
      <c r="D14" s="70" t="s">
        <v>168</v>
      </c>
      <c r="E14" s="208">
        <f>'Intézm kötelező-nem kötelező'!H51+'Intézm kötelező-nem kötelező'!I51</f>
        <v>28509</v>
      </c>
      <c r="F14" s="5"/>
    </row>
    <row r="15" spans="1:6" ht="12" customHeight="1" x14ac:dyDescent="0.2">
      <c r="A15" s="814">
        <f t="shared" si="0"/>
        <v>5</v>
      </c>
      <c r="B15" s="64"/>
      <c r="C15" s="135"/>
      <c r="D15" s="70"/>
      <c r="E15" s="477"/>
      <c r="F15" s="5"/>
    </row>
    <row r="16" spans="1:6" x14ac:dyDescent="0.2">
      <c r="A16" s="814">
        <f t="shared" si="0"/>
        <v>6</v>
      </c>
      <c r="B16" s="88" t="s">
        <v>35</v>
      </c>
      <c r="C16" s="135">
        <f>'Intézm kötelező-nem kötelező'!AG51+'Intézm kötelező-nem kötelező'!AH51</f>
        <v>0</v>
      </c>
      <c r="D16" s="70" t="s">
        <v>26</v>
      </c>
      <c r="E16" s="369"/>
      <c r="F16" s="5"/>
    </row>
    <row r="17" spans="1:8" x14ac:dyDescent="0.2">
      <c r="A17" s="814">
        <f t="shared" si="0"/>
        <v>7</v>
      </c>
      <c r="B17" s="88"/>
      <c r="C17" s="135"/>
      <c r="D17" s="70" t="s">
        <v>28</v>
      </c>
      <c r="E17" s="210"/>
      <c r="F17" s="5"/>
    </row>
    <row r="18" spans="1:8" x14ac:dyDescent="0.2">
      <c r="A18" s="814">
        <f t="shared" si="0"/>
        <v>8</v>
      </c>
      <c r="B18" s="88" t="s">
        <v>36</v>
      </c>
      <c r="C18" s="135">
        <v>0</v>
      </c>
      <c r="D18" s="70" t="s">
        <v>275</v>
      </c>
      <c r="E18" s="210">
        <f>'Intézm kötelező-nem kötelező'!J51+'Intézm kötelező-nem kötelező'!K51</f>
        <v>0</v>
      </c>
      <c r="F18" s="5"/>
    </row>
    <row r="19" spans="1:8" x14ac:dyDescent="0.2">
      <c r="A19" s="814">
        <f t="shared" si="0"/>
        <v>9</v>
      </c>
      <c r="B19" s="91" t="s">
        <v>37</v>
      </c>
      <c r="C19" s="161"/>
      <c r="D19" s="70" t="s">
        <v>274</v>
      </c>
      <c r="E19" s="210">
        <f>'Intézm kötelező-nem kötelező'!L51+'Intézm kötelező-nem kötelező'!M51</f>
        <v>0</v>
      </c>
      <c r="F19" s="5"/>
    </row>
    <row r="20" spans="1:8" x14ac:dyDescent="0.2">
      <c r="A20" s="814">
        <f t="shared" si="0"/>
        <v>10</v>
      </c>
      <c r="B20" s="56" t="s">
        <v>145</v>
      </c>
      <c r="C20" s="161">
        <f>'Intézm kötelező-nem kötelező'!AC51+'Intézm kötelező-nem kötelező'!AD51</f>
        <v>1451</v>
      </c>
      <c r="D20" s="70" t="s">
        <v>499</v>
      </c>
      <c r="E20" s="210">
        <f>'Intézm kötelező-nem kötelező'!N51+'Intézm kötelező-nem kötelező'!O51</f>
        <v>0</v>
      </c>
      <c r="F20" s="5"/>
    </row>
    <row r="21" spans="1:8" x14ac:dyDescent="0.2">
      <c r="A21" s="814">
        <f t="shared" si="0"/>
        <v>11</v>
      </c>
      <c r="C21" s="472"/>
      <c r="D21" s="70" t="s">
        <v>267</v>
      </c>
      <c r="E21" s="210"/>
      <c r="F21" s="5"/>
    </row>
    <row r="22" spans="1:8" s="61" customFormat="1" x14ac:dyDescent="0.2">
      <c r="A22" s="814">
        <f t="shared" si="0"/>
        <v>12</v>
      </c>
      <c r="B22" s="78" t="s">
        <v>39</v>
      </c>
      <c r="C22" s="161">
        <f>'Intézm kötelező-nem kötelező'!AI51+'Intézm kötelező-nem kötelező'!AJ51</f>
        <v>0</v>
      </c>
      <c r="D22" s="70" t="s">
        <v>268</v>
      </c>
      <c r="E22" s="210"/>
    </row>
    <row r="23" spans="1:8" s="61" customFormat="1" x14ac:dyDescent="0.2">
      <c r="A23" s="814">
        <f t="shared" si="0"/>
        <v>13</v>
      </c>
      <c r="B23" s="78" t="s">
        <v>40</v>
      </c>
      <c r="C23" s="472"/>
      <c r="D23" s="92"/>
      <c r="E23" s="210"/>
    </row>
    <row r="24" spans="1:8" x14ac:dyDescent="0.2">
      <c r="A24" s="814">
        <f t="shared" si="0"/>
        <v>14</v>
      </c>
      <c r="B24" s="88" t="s">
        <v>41</v>
      </c>
      <c r="C24" s="595"/>
      <c r="D24" s="93" t="s">
        <v>63</v>
      </c>
      <c r="E24" s="211">
        <f>SUM(E12:E22)</f>
        <v>63463</v>
      </c>
      <c r="F24" s="5"/>
    </row>
    <row r="25" spans="1:8" x14ac:dyDescent="0.2">
      <c r="A25" s="814">
        <f t="shared" si="0"/>
        <v>15</v>
      </c>
      <c r="B25" s="88" t="s">
        <v>42</v>
      </c>
      <c r="C25" s="472"/>
      <c r="D25" s="92"/>
      <c r="E25" s="210"/>
      <c r="F25" s="5"/>
      <c r="H25" s="138"/>
    </row>
    <row r="26" spans="1:8" x14ac:dyDescent="0.2">
      <c r="A26" s="814">
        <f t="shared" si="0"/>
        <v>16</v>
      </c>
      <c r="B26" s="56" t="s">
        <v>43</v>
      </c>
      <c r="C26" s="596"/>
      <c r="D26" s="71" t="s">
        <v>32</v>
      </c>
      <c r="E26" s="210"/>
      <c r="F26" s="5"/>
    </row>
    <row r="27" spans="1:8" x14ac:dyDescent="0.2">
      <c r="A27" s="814">
        <f t="shared" si="0"/>
        <v>17</v>
      </c>
      <c r="B27" s="88" t="s">
        <v>44</v>
      </c>
      <c r="C27" s="473"/>
      <c r="D27" s="70" t="s">
        <v>201</v>
      </c>
      <c r="E27" s="210">
        <f>'felhalm. kiad.  '!G105</f>
        <v>1500</v>
      </c>
      <c r="F27" s="5"/>
    </row>
    <row r="28" spans="1:8" x14ac:dyDescent="0.2">
      <c r="A28" s="814">
        <f t="shared" si="0"/>
        <v>18</v>
      </c>
      <c r="B28" s="88"/>
      <c r="C28" s="473"/>
      <c r="D28" s="70" t="s">
        <v>29</v>
      </c>
      <c r="E28" s="210">
        <v>0</v>
      </c>
      <c r="F28" s="5"/>
    </row>
    <row r="29" spans="1:8" x14ac:dyDescent="0.2">
      <c r="A29" s="814">
        <f t="shared" si="0"/>
        <v>19</v>
      </c>
      <c r="B29" s="78" t="s">
        <v>47</v>
      </c>
      <c r="C29" s="135">
        <f>'Intézm kötelező-nem kötelező'!AE51+'Intézm kötelező-nem kötelező'!AF51</f>
        <v>619</v>
      </c>
      <c r="D29" s="70" t="s">
        <v>30</v>
      </c>
      <c r="E29" s="210"/>
      <c r="F29" s="5"/>
    </row>
    <row r="30" spans="1:8" s="61" customFormat="1" x14ac:dyDescent="0.2">
      <c r="A30" s="814">
        <f t="shared" si="0"/>
        <v>20</v>
      </c>
      <c r="B30" s="78" t="s">
        <v>45</v>
      </c>
      <c r="C30" s="135">
        <f>'Intézm kötelező-nem kötelező'!AG51+'Intézm kötelező-nem kötelező'!AH51</f>
        <v>0</v>
      </c>
      <c r="D30" s="70" t="s">
        <v>276</v>
      </c>
      <c r="E30" s="210">
        <f>'Intézm kötelező-nem kötelező'!R51+'Intézm kötelező-nem kötelező'!S51</f>
        <v>0</v>
      </c>
      <c r="G30" s="297"/>
    </row>
    <row r="31" spans="1:8" x14ac:dyDescent="0.2">
      <c r="A31" s="814">
        <f t="shared" si="0"/>
        <v>21</v>
      </c>
      <c r="C31" s="135"/>
      <c r="D31" s="70" t="s">
        <v>273</v>
      </c>
      <c r="E31" s="210">
        <f>'Intézm kötelező-nem kötelező'!T51+'Intézm kötelező-nem kötelező'!U51</f>
        <v>0</v>
      </c>
      <c r="F31" s="5"/>
    </row>
    <row r="32" spans="1:8" s="6" customFormat="1" x14ac:dyDescent="0.2">
      <c r="A32" s="814">
        <f t="shared" si="0"/>
        <v>22</v>
      </c>
      <c r="B32" s="95" t="s">
        <v>49</v>
      </c>
      <c r="C32" s="326">
        <f>C14+C20+C29</f>
        <v>8167</v>
      </c>
      <c r="D32" s="70" t="s">
        <v>269</v>
      </c>
      <c r="E32" s="210"/>
    </row>
    <row r="33" spans="1:6" x14ac:dyDescent="0.2">
      <c r="A33" s="814">
        <f t="shared" si="0"/>
        <v>23</v>
      </c>
      <c r="B33" s="96" t="s">
        <v>64</v>
      </c>
      <c r="C33" s="163">
        <f>C16+C22+C30</f>
        <v>0</v>
      </c>
      <c r="D33" s="97" t="s">
        <v>65</v>
      </c>
      <c r="E33" s="212">
        <f>SUM(E27:E31)</f>
        <v>1500</v>
      </c>
      <c r="F33" s="109"/>
    </row>
    <row r="34" spans="1:6" x14ac:dyDescent="0.2">
      <c r="A34" s="814">
        <f t="shared" si="0"/>
        <v>24</v>
      </c>
      <c r="B34" s="98" t="s">
        <v>48</v>
      </c>
      <c r="C34" s="164">
        <f>C32+C33</f>
        <v>8167</v>
      </c>
      <c r="D34" s="99" t="s">
        <v>66</v>
      </c>
      <c r="E34" s="190">
        <f>E24+E33</f>
        <v>64963</v>
      </c>
      <c r="F34" s="109"/>
    </row>
    <row r="35" spans="1:6" x14ac:dyDescent="0.2">
      <c r="A35" s="814">
        <f t="shared" si="0"/>
        <v>25</v>
      </c>
      <c r="B35" s="100"/>
      <c r="C35" s="368"/>
      <c r="D35" s="92"/>
      <c r="E35" s="369"/>
      <c r="F35" s="5"/>
    </row>
    <row r="36" spans="1:6" x14ac:dyDescent="0.2">
      <c r="A36" s="814">
        <f t="shared" si="0"/>
        <v>26</v>
      </c>
      <c r="B36" s="100"/>
      <c r="C36" s="368"/>
      <c r="D36" s="93"/>
      <c r="E36" s="592"/>
      <c r="F36" s="5"/>
    </row>
    <row r="37" spans="1:6" s="6" customFormat="1" x14ac:dyDescent="0.2">
      <c r="A37" s="814">
        <f t="shared" si="0"/>
        <v>27</v>
      </c>
      <c r="B37" s="100"/>
      <c r="C37" s="368"/>
      <c r="D37" s="92"/>
      <c r="E37" s="369"/>
    </row>
    <row r="38" spans="1:6" s="6" customFormat="1" x14ac:dyDescent="0.2">
      <c r="A38" s="814">
        <f t="shared" si="0"/>
        <v>28</v>
      </c>
      <c r="B38" s="63" t="s">
        <v>50</v>
      </c>
      <c r="C38" s="596"/>
      <c r="D38" s="71" t="s">
        <v>31</v>
      </c>
      <c r="E38" s="458"/>
    </row>
    <row r="39" spans="1:6" s="6" customFormat="1" ht="12" customHeight="1" x14ac:dyDescent="0.2">
      <c r="A39" s="814">
        <f t="shared" si="0"/>
        <v>29</v>
      </c>
      <c r="B39" s="67" t="s">
        <v>479</v>
      </c>
      <c r="C39" s="596"/>
      <c r="D39" s="101" t="s">
        <v>4</v>
      </c>
      <c r="E39" s="593"/>
    </row>
    <row r="40" spans="1:6" s="6" customFormat="1" x14ac:dyDescent="0.2">
      <c r="A40" s="814">
        <f t="shared" si="0"/>
        <v>30</v>
      </c>
      <c r="B40" s="78" t="s">
        <v>514</v>
      </c>
      <c r="C40" s="596"/>
      <c r="D40" s="233" t="s">
        <v>3</v>
      </c>
      <c r="E40" s="458"/>
    </row>
    <row r="41" spans="1:6" x14ac:dyDescent="0.2">
      <c r="A41" s="814">
        <f t="shared" si="0"/>
        <v>31</v>
      </c>
      <c r="B41" s="57" t="s">
        <v>481</v>
      </c>
      <c r="C41" s="597"/>
      <c r="D41" s="70" t="s">
        <v>5</v>
      </c>
      <c r="E41" s="458"/>
      <c r="F41" s="5"/>
    </row>
    <row r="42" spans="1:6" x14ac:dyDescent="0.2">
      <c r="A42" s="814">
        <f t="shared" si="0"/>
        <v>32</v>
      </c>
      <c r="B42" s="57" t="s">
        <v>158</v>
      </c>
      <c r="C42" s="473"/>
      <c r="D42" s="70" t="s">
        <v>6</v>
      </c>
      <c r="E42" s="458"/>
      <c r="F42" s="5"/>
    </row>
    <row r="43" spans="1:6" x14ac:dyDescent="0.2">
      <c r="A43" s="814">
        <f t="shared" si="0"/>
        <v>33</v>
      </c>
      <c r="B43" s="231" t="s">
        <v>159</v>
      </c>
      <c r="C43" s="135">
        <f>'Intézm kötelező-nem kötelező'!AN49</f>
        <v>5636</v>
      </c>
      <c r="D43" s="70" t="s">
        <v>7</v>
      </c>
      <c r="E43" s="458"/>
      <c r="F43" s="5"/>
    </row>
    <row r="44" spans="1:6" x14ac:dyDescent="0.2">
      <c r="A44" s="814">
        <f t="shared" si="0"/>
        <v>34</v>
      </c>
      <c r="B44" s="231" t="s">
        <v>510</v>
      </c>
      <c r="C44" s="135">
        <v>0</v>
      </c>
      <c r="D44" s="70"/>
      <c r="E44" s="458"/>
      <c r="F44" s="5"/>
    </row>
    <row r="45" spans="1:6" x14ac:dyDescent="0.2">
      <c r="A45" s="814">
        <f t="shared" si="0"/>
        <v>35</v>
      </c>
      <c r="B45" s="58" t="s">
        <v>482</v>
      </c>
      <c r="C45" s="135"/>
      <c r="D45" s="70" t="s">
        <v>8</v>
      </c>
      <c r="E45" s="369"/>
      <c r="F45" s="5"/>
    </row>
    <row r="46" spans="1:6" x14ac:dyDescent="0.2">
      <c r="A46" s="814">
        <f t="shared" si="0"/>
        <v>36</v>
      </c>
      <c r="B46" s="58" t="s">
        <v>483</v>
      </c>
      <c r="C46" s="135"/>
      <c r="D46" s="70" t="s">
        <v>9</v>
      </c>
      <c r="E46" s="369"/>
      <c r="F46" s="5"/>
    </row>
    <row r="47" spans="1:6" x14ac:dyDescent="0.2">
      <c r="A47" s="814">
        <f t="shared" si="0"/>
        <v>37</v>
      </c>
      <c r="B47" s="57" t="s">
        <v>162</v>
      </c>
      <c r="C47" s="135"/>
      <c r="D47" s="70" t="s">
        <v>10</v>
      </c>
      <c r="E47" s="369"/>
      <c r="F47" s="5"/>
    </row>
    <row r="48" spans="1:6" x14ac:dyDescent="0.2">
      <c r="A48" s="814">
        <f t="shared" si="0"/>
        <v>38</v>
      </c>
      <c r="B48" s="231" t="s">
        <v>163</v>
      </c>
      <c r="C48" s="135">
        <f>E24-(C34+C43+C44)</f>
        <v>49660</v>
      </c>
      <c r="D48" s="70" t="s">
        <v>11</v>
      </c>
      <c r="E48" s="369"/>
      <c r="F48" s="5"/>
    </row>
    <row r="49" spans="1:6" x14ac:dyDescent="0.2">
      <c r="A49" s="814">
        <f t="shared" si="0"/>
        <v>39</v>
      </c>
      <c r="B49" s="231" t="s">
        <v>164</v>
      </c>
      <c r="C49" s="135">
        <f>E33-C33</f>
        <v>1500</v>
      </c>
      <c r="D49" s="70" t="s">
        <v>12</v>
      </c>
      <c r="E49" s="369"/>
      <c r="F49" s="5"/>
    </row>
    <row r="50" spans="1:6" x14ac:dyDescent="0.2">
      <c r="A50" s="814">
        <f t="shared" si="0"/>
        <v>40</v>
      </c>
      <c r="B50" s="57" t="s">
        <v>1</v>
      </c>
      <c r="C50" s="473"/>
      <c r="D50" s="70" t="s">
        <v>13</v>
      </c>
      <c r="E50" s="369"/>
      <c r="F50" s="5"/>
    </row>
    <row r="51" spans="1:6" x14ac:dyDescent="0.2">
      <c r="A51" s="814">
        <f t="shared" si="0"/>
        <v>41</v>
      </c>
      <c r="B51" s="57"/>
      <c r="C51" s="473"/>
      <c r="D51" s="70" t="s">
        <v>14</v>
      </c>
      <c r="E51" s="369"/>
      <c r="F51" s="5"/>
    </row>
    <row r="52" spans="1:6" x14ac:dyDescent="0.2">
      <c r="A52" s="814">
        <f t="shared" si="0"/>
        <v>42</v>
      </c>
      <c r="B52" s="57"/>
      <c r="C52" s="473"/>
      <c r="D52" s="70" t="s">
        <v>15</v>
      </c>
      <c r="E52" s="369"/>
      <c r="F52" s="5"/>
    </row>
    <row r="53" spans="1:6" ht="12" thickBot="1" x14ac:dyDescent="0.25">
      <c r="A53" s="816">
        <f t="shared" si="0"/>
        <v>43</v>
      </c>
      <c r="B53" s="98" t="s">
        <v>277</v>
      </c>
      <c r="C53" s="229">
        <f>SUM(C39:C51)</f>
        <v>56796</v>
      </c>
      <c r="D53" s="63" t="s">
        <v>270</v>
      </c>
      <c r="E53" s="190">
        <f>SUM(E39:E52)</f>
        <v>0</v>
      </c>
      <c r="F53" s="5"/>
    </row>
    <row r="54" spans="1:6" ht="12" thickBot="1" x14ac:dyDescent="0.25">
      <c r="A54" s="347">
        <f t="shared" si="0"/>
        <v>44</v>
      </c>
      <c r="B54" s="381" t="s">
        <v>272</v>
      </c>
      <c r="C54" s="298">
        <f>C34+C53</f>
        <v>64963</v>
      </c>
      <c r="D54" s="145" t="s">
        <v>271</v>
      </c>
      <c r="E54" s="300">
        <f>E34+E53</f>
        <v>64963</v>
      </c>
      <c r="F54" s="5"/>
    </row>
    <row r="55" spans="1:6" x14ac:dyDescent="0.2">
      <c r="B55" s="103"/>
      <c r="C55" s="102"/>
      <c r="D55" s="102"/>
      <c r="E55" s="108"/>
    </row>
  </sheetData>
  <mergeCells count="10">
    <mergeCell ref="A1:E1"/>
    <mergeCell ref="B7:E7"/>
    <mergeCell ref="B4:E4"/>
    <mergeCell ref="B5:E5"/>
    <mergeCell ref="B6:E6"/>
    <mergeCell ref="E8:E9"/>
    <mergeCell ref="A8:A10"/>
    <mergeCell ref="B8:B9"/>
    <mergeCell ref="D8:D9"/>
    <mergeCell ref="C8:C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U47"/>
  <sheetViews>
    <sheetView zoomScale="120" workbookViewId="0">
      <selection activeCell="B1" sqref="B1:F1"/>
    </sheetView>
  </sheetViews>
  <sheetFormatPr defaultColWidth="9.140625" defaultRowHeight="11.25" x14ac:dyDescent="0.2"/>
  <cols>
    <col min="1" max="1" width="4.85546875" style="78" customWidth="1"/>
    <col min="2" max="2" width="43.5703125" style="78" customWidth="1"/>
    <col min="3" max="3" width="11.28515625" style="79" customWidth="1"/>
    <col min="4" max="4" width="37.7109375" style="79" bestFit="1" customWidth="1"/>
    <col min="5" max="5" width="14.5703125" style="79" customWidth="1"/>
    <col min="6" max="21" width="9.140625" style="78"/>
    <col min="22" max="16384" width="9.140625" style="5"/>
  </cols>
  <sheetData>
    <row r="1" spans="1:21" ht="12.75" customHeight="1" x14ac:dyDescent="0.2">
      <c r="B1" s="1309" t="s">
        <v>1154</v>
      </c>
      <c r="C1" s="1309"/>
      <c r="D1" s="1309"/>
      <c r="E1" s="1309"/>
      <c r="F1" s="1309"/>
    </row>
    <row r="2" spans="1:21" x14ac:dyDescent="0.2">
      <c r="B2" s="243"/>
      <c r="E2" s="80"/>
    </row>
    <row r="3" spans="1:21" s="59" customFormat="1" x14ac:dyDescent="0.2">
      <c r="A3" s="81"/>
      <c r="B3" s="1310" t="s">
        <v>51</v>
      </c>
      <c r="C3" s="1310"/>
      <c r="D3" s="1310"/>
      <c r="E3" s="1310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s="59" customFormat="1" x14ac:dyDescent="0.2">
      <c r="A4" s="81"/>
      <c r="B4" s="1310" t="s">
        <v>783</v>
      </c>
      <c r="C4" s="1310"/>
      <c r="D4" s="1310"/>
      <c r="E4" s="1310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s="59" customFormat="1" ht="12.75" customHeight="1" x14ac:dyDescent="0.2">
      <c r="A5" s="1321" t="s">
        <v>217</v>
      </c>
      <c r="B5" s="1321"/>
      <c r="C5" s="1321"/>
      <c r="D5" s="1321"/>
      <c r="E5" s="1322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s="59" customFormat="1" ht="12.75" customHeight="1" x14ac:dyDescent="0.2">
      <c r="A6" s="1323" t="s">
        <v>53</v>
      </c>
      <c r="B6" s="1324" t="s">
        <v>54</v>
      </c>
      <c r="C6" s="1326" t="s">
        <v>55</v>
      </c>
      <c r="D6" s="1325" t="s">
        <v>56</v>
      </c>
      <c r="E6" s="1328" t="s">
        <v>57</v>
      </c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21" s="59" customFormat="1" ht="12.75" customHeight="1" x14ac:dyDescent="0.2">
      <c r="A7" s="1323"/>
      <c r="B7" s="1324"/>
      <c r="C7" s="1327"/>
      <c r="D7" s="1325"/>
      <c r="E7" s="1329"/>
      <c r="F7" s="81"/>
      <c r="G7" s="81"/>
      <c r="H7" s="81"/>
      <c r="I7" s="81"/>
      <c r="J7" s="81"/>
      <c r="K7" s="81"/>
      <c r="L7" s="81"/>
      <c r="M7" s="81"/>
      <c r="N7" s="81"/>
      <c r="O7" s="81"/>
    </row>
    <row r="8" spans="1:21" s="60" customFormat="1" ht="36.6" customHeight="1" x14ac:dyDescent="0.2">
      <c r="A8" s="1323"/>
      <c r="B8" s="320" t="s">
        <v>58</v>
      </c>
      <c r="C8" s="321" t="s">
        <v>61</v>
      </c>
      <c r="D8" s="322" t="s">
        <v>62</v>
      </c>
      <c r="E8" s="1030" t="s">
        <v>61</v>
      </c>
      <c r="F8" s="571"/>
      <c r="G8" s="106"/>
      <c r="H8" s="106"/>
      <c r="I8" s="106"/>
      <c r="J8" s="106"/>
      <c r="K8" s="106"/>
      <c r="L8" s="106"/>
      <c r="M8" s="106"/>
      <c r="N8" s="106"/>
      <c r="O8" s="106"/>
    </row>
    <row r="9" spans="1:21" ht="11.45" customHeight="1" x14ac:dyDescent="0.2">
      <c r="A9" s="817">
        <v>1</v>
      </c>
      <c r="B9" s="323" t="s">
        <v>22</v>
      </c>
      <c r="C9" s="324"/>
      <c r="D9" s="325" t="s">
        <v>23</v>
      </c>
      <c r="E9" s="207"/>
      <c r="F9" s="104"/>
      <c r="P9" s="5"/>
      <c r="Q9" s="5"/>
      <c r="R9" s="5"/>
      <c r="S9" s="5"/>
      <c r="T9" s="5"/>
      <c r="U9" s="5"/>
    </row>
    <row r="10" spans="1:21" x14ac:dyDescent="0.2">
      <c r="A10" s="818">
        <f>A9+1</f>
        <v>2</v>
      </c>
      <c r="B10" s="33" t="s">
        <v>33</v>
      </c>
      <c r="C10" s="135"/>
      <c r="D10" s="220" t="s">
        <v>24</v>
      </c>
      <c r="E10" s="209">
        <f>Össz.önkor.mérleg.!E10</f>
        <v>918113</v>
      </c>
      <c r="F10" s="104"/>
      <c r="P10" s="5"/>
      <c r="Q10" s="5"/>
      <c r="R10" s="5"/>
      <c r="S10" s="5"/>
      <c r="T10" s="5"/>
      <c r="U10" s="5"/>
    </row>
    <row r="11" spans="1:21" x14ac:dyDescent="0.2">
      <c r="A11" s="818">
        <f t="shared" ref="A11:A46" si="0">A10+1</f>
        <v>3</v>
      </c>
      <c r="B11" s="33" t="s">
        <v>34</v>
      </c>
      <c r="C11" s="141">
        <f>Össz.önkor.mérleg.!C11</f>
        <v>560236</v>
      </c>
      <c r="D11" s="220" t="s">
        <v>25</v>
      </c>
      <c r="E11" s="209">
        <f>Össz.önkor.mérleg.!E11</f>
        <v>129417</v>
      </c>
      <c r="F11" s="104"/>
      <c r="P11" s="5"/>
      <c r="Q11" s="5"/>
      <c r="R11" s="5"/>
      <c r="S11" s="5"/>
      <c r="T11" s="5"/>
      <c r="U11" s="5"/>
    </row>
    <row r="12" spans="1:21" x14ac:dyDescent="0.2">
      <c r="A12" s="818">
        <f t="shared" si="0"/>
        <v>4</v>
      </c>
      <c r="B12" s="33" t="s">
        <v>502</v>
      </c>
      <c r="C12" s="141">
        <f>Össz.önkor.mérleg.!C12</f>
        <v>0</v>
      </c>
      <c r="D12" s="220" t="s">
        <v>27</v>
      </c>
      <c r="E12" s="209">
        <f>Össz.önkor.mérleg.!E12</f>
        <v>1289592</v>
      </c>
      <c r="F12" s="104"/>
      <c r="P12" s="5"/>
      <c r="Q12" s="5"/>
      <c r="R12" s="5"/>
      <c r="S12" s="5"/>
      <c r="T12" s="5"/>
      <c r="U12" s="5"/>
    </row>
    <row r="13" spans="1:21" ht="12" customHeight="1" x14ac:dyDescent="0.2">
      <c r="A13" s="818">
        <f t="shared" si="0"/>
        <v>5</v>
      </c>
      <c r="B13" s="33" t="s">
        <v>778</v>
      </c>
      <c r="C13" s="141">
        <f>Össz.önkor.mérleg.!C13</f>
        <v>55916</v>
      </c>
      <c r="D13" s="220"/>
      <c r="E13" s="208"/>
      <c r="F13" s="104"/>
      <c r="P13" s="5"/>
      <c r="Q13" s="5"/>
      <c r="R13" s="5"/>
      <c r="S13" s="5"/>
      <c r="T13" s="5"/>
      <c r="U13" s="5"/>
    </row>
    <row r="14" spans="1:21" x14ac:dyDescent="0.2">
      <c r="A14" s="818">
        <f t="shared" si="0"/>
        <v>6</v>
      </c>
      <c r="B14" s="33" t="s">
        <v>36</v>
      </c>
      <c r="C14" s="141">
        <f>Össz.önkor.mérleg.!C17</f>
        <v>1015566</v>
      </c>
      <c r="D14" s="220" t="s">
        <v>26</v>
      </c>
      <c r="E14" s="209">
        <f>Össz.önkor.mérleg.!E14</f>
        <v>16309</v>
      </c>
      <c r="F14" s="104"/>
      <c r="P14" s="5"/>
      <c r="Q14" s="5"/>
      <c r="R14" s="5"/>
      <c r="S14" s="5"/>
      <c r="T14" s="5"/>
      <c r="U14" s="5"/>
    </row>
    <row r="15" spans="1:21" x14ac:dyDescent="0.2">
      <c r="A15" s="818">
        <f t="shared" si="0"/>
        <v>7</v>
      </c>
      <c r="B15" s="33"/>
      <c r="C15" s="135"/>
      <c r="D15" s="220" t="s">
        <v>28</v>
      </c>
      <c r="E15" s="208"/>
      <c r="F15" s="104"/>
      <c r="P15" s="5"/>
      <c r="Q15" s="5"/>
      <c r="R15" s="5"/>
      <c r="S15" s="5"/>
      <c r="T15" s="5"/>
      <c r="U15" s="5"/>
    </row>
    <row r="16" spans="1:21" x14ac:dyDescent="0.2">
      <c r="A16" s="818">
        <f t="shared" si="0"/>
        <v>8</v>
      </c>
      <c r="B16" s="32" t="s">
        <v>38</v>
      </c>
      <c r="C16" s="161">
        <f>Össz.önkor.mérleg.!C20</f>
        <v>505204</v>
      </c>
      <c r="D16" s="220" t="s">
        <v>275</v>
      </c>
      <c r="E16" s="209">
        <f>Össz.önkor.mérleg.!E17</f>
        <v>39166</v>
      </c>
      <c r="F16" s="104"/>
      <c r="P16" s="5"/>
      <c r="Q16" s="5"/>
      <c r="R16" s="5"/>
      <c r="S16" s="5"/>
      <c r="T16" s="5"/>
      <c r="U16" s="5"/>
    </row>
    <row r="17" spans="1:21" x14ac:dyDescent="0.2">
      <c r="A17" s="818">
        <f t="shared" si="0"/>
        <v>9</v>
      </c>
      <c r="B17" s="304" t="s">
        <v>37</v>
      </c>
      <c r="C17" s="161"/>
      <c r="D17" s="220" t="s">
        <v>274</v>
      </c>
      <c r="E17" s="209">
        <f>Össz.önkor.mérleg.!E18</f>
        <v>117224</v>
      </c>
      <c r="F17" s="104"/>
      <c r="P17" s="5"/>
      <c r="Q17" s="5"/>
      <c r="R17" s="5"/>
      <c r="S17" s="5"/>
      <c r="T17" s="5"/>
      <c r="U17" s="5"/>
    </row>
    <row r="18" spans="1:21" x14ac:dyDescent="0.2">
      <c r="A18" s="818">
        <f t="shared" si="0"/>
        <v>10</v>
      </c>
      <c r="B18" s="304"/>
      <c r="C18" s="161"/>
      <c r="D18" s="220" t="s">
        <v>142</v>
      </c>
      <c r="E18" s="135">
        <f>Össz.önkor.mérleg.!E19</f>
        <v>59837</v>
      </c>
      <c r="F18" s="104"/>
      <c r="P18" s="5"/>
      <c r="Q18" s="5"/>
      <c r="R18" s="5"/>
      <c r="S18" s="5"/>
      <c r="T18" s="5"/>
      <c r="U18" s="5"/>
    </row>
    <row r="19" spans="1:21" x14ac:dyDescent="0.2">
      <c r="A19" s="818">
        <f t="shared" si="0"/>
        <v>11</v>
      </c>
      <c r="B19" s="32" t="s">
        <v>577</v>
      </c>
      <c r="C19" s="141">
        <f>Össz.önkor.mérleg.!C29</f>
        <v>15681</v>
      </c>
      <c r="D19" s="220" t="s">
        <v>267</v>
      </c>
      <c r="E19" s="209">
        <f>Össz.önkor.mérleg.!E20</f>
        <v>20358</v>
      </c>
      <c r="F19" s="104"/>
      <c r="P19" s="5"/>
      <c r="Q19" s="5"/>
      <c r="R19" s="5"/>
      <c r="S19" s="5"/>
      <c r="T19" s="5"/>
      <c r="U19" s="5"/>
    </row>
    <row r="20" spans="1:21" x14ac:dyDescent="0.2">
      <c r="A20" s="818">
        <f t="shared" si="0"/>
        <v>12</v>
      </c>
      <c r="B20" s="5"/>
      <c r="C20" s="161"/>
      <c r="D20" s="220" t="s">
        <v>268</v>
      </c>
      <c r="E20" s="209">
        <f>Össz.önkor.mérleg.!E21</f>
        <v>4764</v>
      </c>
      <c r="F20" s="104"/>
      <c r="P20" s="5"/>
      <c r="Q20" s="5"/>
      <c r="R20" s="5"/>
      <c r="S20" s="5"/>
      <c r="T20" s="5"/>
      <c r="U20" s="5"/>
    </row>
    <row r="21" spans="1:21" x14ac:dyDescent="0.2">
      <c r="A21" s="818">
        <f t="shared" si="0"/>
        <v>13</v>
      </c>
      <c r="B21" s="5"/>
      <c r="C21" s="161"/>
      <c r="D21" s="220" t="s">
        <v>1183</v>
      </c>
      <c r="E21" s="209">
        <f>Össz.önkor.mérleg.!E22</f>
        <v>5000</v>
      </c>
      <c r="F21" s="104"/>
      <c r="P21" s="5"/>
      <c r="Q21" s="5"/>
      <c r="R21" s="5"/>
      <c r="S21" s="5"/>
      <c r="T21" s="5"/>
      <c r="U21" s="5"/>
    </row>
    <row r="22" spans="1:21" s="61" customFormat="1" x14ac:dyDescent="0.2">
      <c r="A22" s="818">
        <f t="shared" si="0"/>
        <v>14</v>
      </c>
      <c r="B22" s="7" t="s">
        <v>49</v>
      </c>
      <c r="C22" s="326">
        <f>SUM(C11:C20)</f>
        <v>2152603</v>
      </c>
      <c r="D22" s="314" t="s">
        <v>63</v>
      </c>
      <c r="E22" s="211">
        <f>SUM(E10:E21)</f>
        <v>2599780</v>
      </c>
      <c r="F22" s="230"/>
      <c r="G22" s="107"/>
      <c r="H22" s="107"/>
      <c r="I22" s="107"/>
      <c r="J22" s="107"/>
      <c r="K22" s="107"/>
      <c r="L22" s="107"/>
      <c r="M22" s="107"/>
      <c r="N22" s="107"/>
      <c r="O22" s="107"/>
    </row>
    <row r="23" spans="1:21" s="61" customFormat="1" x14ac:dyDescent="0.2">
      <c r="A23" s="818">
        <f t="shared" si="0"/>
        <v>15</v>
      </c>
      <c r="B23" s="5"/>
      <c r="C23" s="161"/>
      <c r="D23" s="251"/>
      <c r="E23" s="210"/>
      <c r="F23" s="230"/>
      <c r="G23" s="107"/>
      <c r="H23" s="107"/>
      <c r="I23" s="107"/>
      <c r="J23" s="107"/>
      <c r="K23" s="107"/>
      <c r="L23" s="107"/>
      <c r="M23" s="107"/>
      <c r="N23" s="107"/>
      <c r="O23" s="107"/>
    </row>
    <row r="24" spans="1:21" x14ac:dyDescent="0.2">
      <c r="A24" s="818">
        <f t="shared" si="0"/>
        <v>16</v>
      </c>
      <c r="B24" s="327" t="s">
        <v>48</v>
      </c>
      <c r="C24" s="313">
        <f>SUM(C22:C23)</f>
        <v>2152603</v>
      </c>
      <c r="D24" s="316" t="s">
        <v>66</v>
      </c>
      <c r="E24" s="190">
        <f>SUM(E22:E23)</f>
        <v>2599780</v>
      </c>
      <c r="F24" s="104"/>
      <c r="P24" s="5"/>
      <c r="Q24" s="5"/>
      <c r="R24" s="5"/>
      <c r="S24" s="5"/>
      <c r="T24" s="5"/>
      <c r="U24" s="5"/>
    </row>
    <row r="25" spans="1:21" ht="12" thickBot="1" x14ac:dyDescent="0.25">
      <c r="A25" s="819">
        <f t="shared" si="0"/>
        <v>17</v>
      </c>
      <c r="B25" s="306"/>
      <c r="C25" s="388"/>
      <c r="D25" s="251"/>
      <c r="E25" s="210"/>
      <c r="F25" s="104"/>
      <c r="P25" s="5"/>
      <c r="Q25" s="5"/>
      <c r="R25" s="5"/>
      <c r="S25" s="5"/>
      <c r="T25" s="5"/>
      <c r="U25" s="5"/>
    </row>
    <row r="26" spans="1:21" ht="12" thickBot="1" x14ac:dyDescent="0.25">
      <c r="A26" s="819">
        <f t="shared" si="0"/>
        <v>18</v>
      </c>
      <c r="B26" s="405" t="s">
        <v>434</v>
      </c>
      <c r="C26" s="404">
        <f>C24-E24</f>
        <v>-447177</v>
      </c>
      <c r="D26" s="267"/>
      <c r="E26" s="210"/>
      <c r="F26" s="104"/>
      <c r="P26" s="5"/>
      <c r="Q26" s="5"/>
      <c r="R26" s="5"/>
      <c r="S26" s="5"/>
      <c r="T26" s="5"/>
      <c r="U26" s="5"/>
    </row>
    <row r="27" spans="1:21" x14ac:dyDescent="0.2">
      <c r="A27" s="819">
        <f t="shared" si="0"/>
        <v>19</v>
      </c>
      <c r="B27" s="557" t="s">
        <v>779</v>
      </c>
      <c r="C27" s="267">
        <v>0</v>
      </c>
      <c r="D27" s="220"/>
      <c r="E27" s="210"/>
      <c r="F27" s="104"/>
      <c r="P27" s="5"/>
      <c r="Q27" s="5"/>
      <c r="R27" s="5"/>
      <c r="S27" s="5"/>
      <c r="T27" s="5"/>
      <c r="U27" s="5"/>
    </row>
    <row r="28" spans="1:21" x14ac:dyDescent="0.2">
      <c r="A28" s="819">
        <f t="shared" si="0"/>
        <v>20</v>
      </c>
      <c r="B28" s="267" t="s">
        <v>50</v>
      </c>
      <c r="C28" s="267"/>
      <c r="D28" s="315" t="s">
        <v>31</v>
      </c>
      <c r="E28" s="210"/>
      <c r="F28" s="104"/>
      <c r="P28" s="5"/>
      <c r="Q28" s="5"/>
      <c r="R28" s="5"/>
      <c r="S28" s="5"/>
      <c r="T28" s="5"/>
      <c r="U28" s="5"/>
    </row>
    <row r="29" spans="1:21" s="61" customFormat="1" x14ac:dyDescent="0.2">
      <c r="A29" s="819">
        <f t="shared" si="0"/>
        <v>21</v>
      </c>
      <c r="B29" s="328" t="s">
        <v>479</v>
      </c>
      <c r="C29" s="267"/>
      <c r="D29" s="317" t="s">
        <v>4</v>
      </c>
      <c r="E29" s="210"/>
      <c r="F29" s="230"/>
      <c r="G29" s="107"/>
      <c r="H29" s="107"/>
      <c r="I29" s="107"/>
      <c r="J29" s="107"/>
      <c r="K29" s="107"/>
      <c r="L29" s="107"/>
      <c r="M29" s="107"/>
      <c r="N29" s="107"/>
      <c r="O29" s="107"/>
    </row>
    <row r="30" spans="1:21" x14ac:dyDescent="0.2">
      <c r="A30" s="819">
        <f t="shared" si="0"/>
        <v>22</v>
      </c>
      <c r="B30" s="346" t="s">
        <v>654</v>
      </c>
      <c r="C30" s="221">
        <f>Össz.önkor.mérleg.!C41</f>
        <v>0</v>
      </c>
      <c r="D30" s="530" t="s">
        <v>3</v>
      </c>
      <c r="E30" s="139">
        <f>Össz.önkor.mérleg.!E41</f>
        <v>157440</v>
      </c>
      <c r="F30" s="104"/>
      <c r="P30" s="5"/>
      <c r="Q30" s="5"/>
      <c r="R30" s="5"/>
      <c r="S30" s="5"/>
      <c r="T30" s="5"/>
      <c r="U30" s="5"/>
    </row>
    <row r="31" spans="1:21" x14ac:dyDescent="0.2">
      <c r="A31" s="819">
        <f t="shared" si="0"/>
        <v>23</v>
      </c>
      <c r="B31" s="5" t="s">
        <v>534</v>
      </c>
      <c r="C31" s="221">
        <f>-'felhalm. mérleg'!C33</f>
        <v>0</v>
      </c>
      <c r="D31" s="109"/>
      <c r="E31" s="210"/>
      <c r="F31" s="104"/>
      <c r="P31" s="5"/>
      <c r="Q31" s="5"/>
      <c r="R31" s="5"/>
      <c r="S31" s="5"/>
      <c r="T31" s="5"/>
      <c r="U31" s="5"/>
    </row>
    <row r="32" spans="1:21" s="6" customFormat="1" x14ac:dyDescent="0.2">
      <c r="A32" s="819">
        <f t="shared" si="0"/>
        <v>24</v>
      </c>
      <c r="B32" s="141" t="s">
        <v>441</v>
      </c>
      <c r="C32" s="319">
        <v>0</v>
      </c>
      <c r="D32" s="220" t="s">
        <v>5</v>
      </c>
      <c r="E32" s="210"/>
      <c r="F32" s="227"/>
      <c r="G32" s="103"/>
      <c r="H32" s="103"/>
      <c r="I32" s="103"/>
      <c r="J32" s="103"/>
      <c r="K32" s="103"/>
      <c r="L32" s="103"/>
      <c r="M32" s="103"/>
      <c r="N32" s="103"/>
      <c r="O32" s="103"/>
    </row>
    <row r="33" spans="1:21" x14ac:dyDescent="0.2">
      <c r="A33" s="819">
        <f t="shared" si="0"/>
        <v>25</v>
      </c>
      <c r="B33" s="141" t="s">
        <v>480</v>
      </c>
      <c r="C33" s="135"/>
      <c r="D33" s="220" t="s">
        <v>6</v>
      </c>
      <c r="E33" s="212"/>
      <c r="F33" s="104"/>
      <c r="P33" s="5"/>
      <c r="Q33" s="5"/>
      <c r="R33" s="5"/>
      <c r="S33" s="5"/>
      <c r="T33" s="5"/>
      <c r="U33" s="5"/>
    </row>
    <row r="34" spans="1:21" x14ac:dyDescent="0.2">
      <c r="A34" s="819">
        <f t="shared" si="0"/>
        <v>26</v>
      </c>
      <c r="B34" s="141" t="s">
        <v>443</v>
      </c>
      <c r="C34" s="135">
        <f>Össz.önkor.mérleg.!C44-'felhalm. mérleg'!C36</f>
        <v>535962</v>
      </c>
      <c r="D34" s="220" t="s">
        <v>7</v>
      </c>
      <c r="E34" s="190"/>
      <c r="F34" s="104"/>
      <c r="P34" s="5"/>
      <c r="Q34" s="5"/>
      <c r="R34" s="5"/>
      <c r="S34" s="5"/>
      <c r="T34" s="5"/>
      <c r="U34" s="5"/>
    </row>
    <row r="35" spans="1:21" x14ac:dyDescent="0.2">
      <c r="A35" s="819">
        <f t="shared" si="0"/>
        <v>27</v>
      </c>
      <c r="B35" s="141" t="s">
        <v>755</v>
      </c>
      <c r="C35" s="135">
        <f>'pü.mérleg Önkorm.'!C45-'felhalm. mérleg'!C37</f>
        <v>101009</v>
      </c>
      <c r="D35" s="220"/>
      <c r="E35" s="190"/>
      <c r="F35" s="104"/>
      <c r="P35" s="5"/>
      <c r="Q35" s="5"/>
      <c r="R35" s="5"/>
      <c r="S35" s="5"/>
      <c r="T35" s="5"/>
      <c r="U35" s="5"/>
    </row>
    <row r="36" spans="1:21" x14ac:dyDescent="0.2">
      <c r="A36" s="819">
        <f t="shared" si="0"/>
        <v>28</v>
      </c>
      <c r="B36" s="141" t="s">
        <v>752</v>
      </c>
      <c r="C36" s="135">
        <f>Össz.önkor.mérleg.!C46</f>
        <v>0</v>
      </c>
      <c r="D36" s="220"/>
      <c r="E36" s="190"/>
      <c r="F36" s="104"/>
      <c r="P36" s="5"/>
      <c r="Q36" s="5"/>
      <c r="R36" s="5"/>
      <c r="S36" s="5"/>
      <c r="T36" s="5"/>
      <c r="U36" s="5"/>
    </row>
    <row r="37" spans="1:21" x14ac:dyDescent="0.2">
      <c r="A37" s="819">
        <f t="shared" si="0"/>
        <v>29</v>
      </c>
      <c r="B37" s="32" t="s">
        <v>442</v>
      </c>
      <c r="C37" s="135"/>
      <c r="D37" s="220" t="s">
        <v>8</v>
      </c>
      <c r="E37" s="210"/>
      <c r="F37" s="104"/>
      <c r="P37" s="5"/>
      <c r="Q37" s="5"/>
      <c r="R37" s="5"/>
      <c r="S37" s="5"/>
      <c r="T37" s="5"/>
      <c r="U37" s="5"/>
    </row>
    <row r="38" spans="1:21" x14ac:dyDescent="0.2">
      <c r="A38" s="819">
        <f t="shared" si="0"/>
        <v>30</v>
      </c>
      <c r="B38" s="135" t="s">
        <v>482</v>
      </c>
      <c r="C38" s="135">
        <f>Össz.önkor.mérleg.!C47</f>
        <v>19185</v>
      </c>
      <c r="D38" s="220" t="s">
        <v>9</v>
      </c>
      <c r="E38" s="211">
        <f>Össz.önkor.mérleg.!E48</f>
        <v>19185</v>
      </c>
      <c r="F38" s="104"/>
      <c r="P38" s="5"/>
      <c r="Q38" s="5"/>
      <c r="R38" s="5"/>
      <c r="S38" s="5"/>
      <c r="T38" s="5"/>
      <c r="U38" s="5"/>
    </row>
    <row r="39" spans="1:21" s="6" customFormat="1" x14ac:dyDescent="0.2">
      <c r="A39" s="819">
        <f t="shared" si="0"/>
        <v>31</v>
      </c>
      <c r="B39" s="135" t="s">
        <v>483</v>
      </c>
      <c r="C39" s="135"/>
      <c r="D39" s="220" t="s">
        <v>10</v>
      </c>
      <c r="E39" s="210"/>
      <c r="F39" s="227"/>
      <c r="G39" s="103"/>
      <c r="H39" s="103"/>
      <c r="I39" s="103"/>
      <c r="J39" s="103"/>
      <c r="K39" s="103"/>
      <c r="L39" s="103"/>
      <c r="M39" s="103"/>
      <c r="N39" s="103"/>
      <c r="O39" s="103"/>
    </row>
    <row r="40" spans="1:21" s="6" customFormat="1" x14ac:dyDescent="0.2">
      <c r="A40" s="819">
        <f t="shared" si="0"/>
        <v>32</v>
      </c>
      <c r="B40" s="141" t="s">
        <v>484</v>
      </c>
      <c r="C40" s="135"/>
      <c r="D40" s="220" t="s">
        <v>11</v>
      </c>
      <c r="E40" s="190"/>
      <c r="F40" s="227"/>
      <c r="G40" s="103"/>
      <c r="H40" s="103"/>
      <c r="I40" s="103"/>
      <c r="J40" s="103"/>
      <c r="K40" s="103"/>
      <c r="L40" s="103"/>
      <c r="M40" s="103"/>
      <c r="N40" s="103"/>
      <c r="O40" s="103"/>
    </row>
    <row r="41" spans="1:21" s="6" customFormat="1" x14ac:dyDescent="0.2">
      <c r="A41" s="819">
        <f t="shared" si="0"/>
        <v>33</v>
      </c>
      <c r="B41" s="141" t="s">
        <v>485</v>
      </c>
      <c r="C41" s="135"/>
      <c r="D41" s="220" t="s">
        <v>12</v>
      </c>
      <c r="E41" s="213"/>
      <c r="F41" s="227"/>
      <c r="G41" s="103"/>
      <c r="H41" s="103"/>
      <c r="I41" s="103"/>
      <c r="J41" s="103"/>
      <c r="K41" s="103"/>
      <c r="L41" s="103"/>
      <c r="M41" s="103"/>
      <c r="N41" s="103"/>
      <c r="O41" s="103"/>
    </row>
    <row r="42" spans="1:21" s="6" customFormat="1" x14ac:dyDescent="0.2">
      <c r="A42" s="819">
        <f t="shared" si="0"/>
        <v>34</v>
      </c>
      <c r="B42" s="141" t="s">
        <v>0</v>
      </c>
      <c r="C42" s="135"/>
      <c r="D42" s="220" t="s">
        <v>13</v>
      </c>
      <c r="E42" s="190"/>
      <c r="F42" s="227"/>
      <c r="G42" s="103"/>
      <c r="H42" s="103"/>
      <c r="I42" s="103"/>
      <c r="J42" s="103"/>
      <c r="K42" s="103"/>
      <c r="L42" s="103"/>
      <c r="M42" s="103"/>
      <c r="N42" s="103"/>
      <c r="O42" s="103"/>
    </row>
    <row r="43" spans="1:21" x14ac:dyDescent="0.2">
      <c r="A43" s="819">
        <f t="shared" si="0"/>
        <v>35</v>
      </c>
      <c r="B43" s="141" t="s">
        <v>1</v>
      </c>
      <c r="C43" s="135">
        <f>Össz.önkor.mérleg.!C52</f>
        <v>0</v>
      </c>
      <c r="D43" s="220" t="s">
        <v>14</v>
      </c>
      <c r="E43" s="190"/>
      <c r="F43" s="104"/>
      <c r="P43" s="5"/>
      <c r="Q43" s="5"/>
      <c r="R43" s="5"/>
      <c r="S43" s="5"/>
      <c r="T43" s="5"/>
      <c r="U43" s="5"/>
    </row>
    <row r="44" spans="1:21" x14ac:dyDescent="0.2">
      <c r="A44" s="819">
        <f t="shared" si="0"/>
        <v>36</v>
      </c>
      <c r="B44" s="141" t="s">
        <v>2</v>
      </c>
      <c r="C44" s="135"/>
      <c r="D44" s="220" t="s">
        <v>15</v>
      </c>
      <c r="E44" s="190"/>
      <c r="F44" s="104"/>
      <c r="P44" s="5"/>
      <c r="Q44" s="5"/>
      <c r="R44" s="5"/>
      <c r="S44" s="5"/>
      <c r="T44" s="5"/>
      <c r="U44" s="5"/>
    </row>
    <row r="45" spans="1:21" ht="12" thickBot="1" x14ac:dyDescent="0.25">
      <c r="A45" s="820">
        <f t="shared" si="0"/>
        <v>37</v>
      </c>
      <c r="B45" s="327" t="s">
        <v>277</v>
      </c>
      <c r="C45" s="267">
        <f t="shared" ref="C45" si="1">SUM(C29:C43)</f>
        <v>656156</v>
      </c>
      <c r="D45" s="315" t="s">
        <v>270</v>
      </c>
      <c r="E45" s="190">
        <f>SUM(E29:E44)</f>
        <v>176625</v>
      </c>
      <c r="F45" s="104"/>
      <c r="P45" s="5"/>
      <c r="Q45" s="5"/>
      <c r="R45" s="5"/>
      <c r="S45" s="5"/>
      <c r="T45" s="5"/>
      <c r="U45" s="5"/>
    </row>
    <row r="46" spans="1:21" ht="12" thickBot="1" x14ac:dyDescent="0.25">
      <c r="A46" s="385">
        <f t="shared" si="0"/>
        <v>38</v>
      </c>
      <c r="B46" s="386" t="s">
        <v>272</v>
      </c>
      <c r="C46" s="341">
        <f t="shared" ref="C46" si="2">C24+C45+C27</f>
        <v>2808759</v>
      </c>
      <c r="D46" s="371" t="s">
        <v>271</v>
      </c>
      <c r="E46" s="370">
        <f>E24+E45</f>
        <v>2776405</v>
      </c>
      <c r="F46" s="100"/>
      <c r="P46" s="5"/>
      <c r="Q46" s="5"/>
      <c r="R46" s="5"/>
      <c r="S46" s="5"/>
      <c r="T46" s="5"/>
      <c r="U46" s="5"/>
    </row>
    <row r="47" spans="1:21" x14ac:dyDescent="0.2">
      <c r="B47" s="103"/>
      <c r="C47" s="102"/>
      <c r="D47" s="102"/>
      <c r="E47" s="102"/>
      <c r="P47" s="5"/>
      <c r="Q47" s="5"/>
      <c r="R47" s="5"/>
      <c r="S47" s="5"/>
      <c r="T47" s="5"/>
      <c r="U47" s="5"/>
    </row>
  </sheetData>
  <sheetProtection selectLockedCells="1" selectUnlockedCells="1"/>
  <mergeCells count="9">
    <mergeCell ref="B1:F1"/>
    <mergeCell ref="B3:E3"/>
    <mergeCell ref="B4:E4"/>
    <mergeCell ref="A5:E5"/>
    <mergeCell ref="A6:A8"/>
    <mergeCell ref="B6:B7"/>
    <mergeCell ref="D6:D7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  <pageSetUpPr fitToPage="1"/>
  </sheetPr>
  <dimension ref="A1:F56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78" customWidth="1"/>
    <col min="2" max="2" width="36.7109375" style="78" customWidth="1"/>
    <col min="3" max="3" width="9.5703125" style="79" customWidth="1"/>
    <col min="4" max="4" width="38" style="79" customWidth="1"/>
    <col min="5" max="5" width="9.42578125" style="137" customWidth="1"/>
    <col min="6" max="6" width="9.140625" style="78"/>
    <col min="7" max="16384" width="9.140625" style="5"/>
  </cols>
  <sheetData>
    <row r="1" spans="1:6" ht="12.75" customHeight="1" x14ac:dyDescent="0.2">
      <c r="B1" s="1525" t="s">
        <v>1201</v>
      </c>
      <c r="C1" s="1418"/>
      <c r="D1" s="1418"/>
      <c r="E1" s="1418"/>
    </row>
    <row r="2" spans="1:6" x14ac:dyDescent="0.2">
      <c r="E2" s="159"/>
    </row>
    <row r="3" spans="1:6" x14ac:dyDescent="0.2">
      <c r="E3" s="159"/>
    </row>
    <row r="4" spans="1:6" s="59" customFormat="1" ht="12.75" customHeight="1" x14ac:dyDescent="0.2">
      <c r="A4" s="1310" t="s">
        <v>73</v>
      </c>
      <c r="B4" s="1310"/>
      <c r="C4" s="1310"/>
      <c r="D4" s="1310"/>
      <c r="E4" s="1310"/>
      <c r="F4" s="81"/>
    </row>
    <row r="5" spans="1:6" s="59" customFormat="1" ht="12.75" customHeight="1" x14ac:dyDescent="0.2">
      <c r="A5" s="1513" t="s">
        <v>490</v>
      </c>
      <c r="B5" s="1513"/>
      <c r="C5" s="1513"/>
      <c r="D5" s="1513"/>
      <c r="E5" s="1513"/>
      <c r="F5" s="81"/>
    </row>
    <row r="6" spans="1:6" s="59" customFormat="1" ht="12.75" customHeight="1" x14ac:dyDescent="0.2">
      <c r="A6" s="1310" t="s">
        <v>801</v>
      </c>
      <c r="B6" s="1310"/>
      <c r="C6" s="1310"/>
      <c r="D6" s="1310"/>
      <c r="E6" s="1310"/>
      <c r="F6" s="81"/>
    </row>
    <row r="7" spans="1:6" s="59" customFormat="1" x14ac:dyDescent="0.2">
      <c r="A7" s="81"/>
      <c r="B7" s="1330" t="s">
        <v>216</v>
      </c>
      <c r="C7" s="1330"/>
      <c r="D7" s="1311"/>
      <c r="E7" s="1330"/>
      <c r="F7" s="81"/>
    </row>
    <row r="8" spans="1:6" s="59" customFormat="1" ht="12.75" customHeight="1" x14ac:dyDescent="0.2">
      <c r="A8" s="1526" t="s">
        <v>53</v>
      </c>
      <c r="B8" s="1527" t="s">
        <v>54</v>
      </c>
      <c r="C8" s="1334" t="s">
        <v>55</v>
      </c>
      <c r="D8" s="1523" t="s">
        <v>56</v>
      </c>
      <c r="E8" s="1515" t="s">
        <v>57</v>
      </c>
      <c r="F8" s="252"/>
    </row>
    <row r="9" spans="1:6" s="59" customFormat="1" ht="12.75" customHeight="1" x14ac:dyDescent="0.2">
      <c r="A9" s="1526"/>
      <c r="B9" s="1528"/>
      <c r="C9" s="1335"/>
      <c r="D9" s="1523"/>
      <c r="E9" s="1516"/>
      <c r="F9" s="252"/>
    </row>
    <row r="10" spans="1:6" s="60" customFormat="1" ht="36.6" customHeight="1" x14ac:dyDescent="0.2">
      <c r="A10" s="1313"/>
      <c r="B10" s="1246" t="s">
        <v>58</v>
      </c>
      <c r="C10" s="844" t="s">
        <v>61</v>
      </c>
      <c r="D10" s="84" t="s">
        <v>62</v>
      </c>
      <c r="E10" s="845" t="s">
        <v>61</v>
      </c>
      <c r="F10" s="253"/>
    </row>
    <row r="11" spans="1:6" ht="11.45" customHeight="1" x14ac:dyDescent="0.2">
      <c r="A11" s="813">
        <v>1</v>
      </c>
      <c r="B11" s="86" t="s">
        <v>22</v>
      </c>
      <c r="C11" s="87"/>
      <c r="D11" s="69" t="s">
        <v>23</v>
      </c>
      <c r="E11" s="207"/>
      <c r="F11" s="109"/>
    </row>
    <row r="12" spans="1:6" x14ac:dyDescent="0.2">
      <c r="A12" s="814">
        <f t="shared" ref="A12:A54" si="0">A11+1</f>
        <v>2</v>
      </c>
      <c r="B12" s="88" t="s">
        <v>33</v>
      </c>
      <c r="C12" s="58"/>
      <c r="D12" s="70" t="s">
        <v>166</v>
      </c>
      <c r="E12" s="208">
        <f>'Intézm kötelező-nem kötelező'!D77+'Intézm kötelező-nem kötelező'!E77</f>
        <v>263011</v>
      </c>
      <c r="F12" s="109"/>
    </row>
    <row r="13" spans="1:6" x14ac:dyDescent="0.2">
      <c r="A13" s="814">
        <f t="shared" si="0"/>
        <v>3</v>
      </c>
      <c r="B13" s="88" t="s">
        <v>34</v>
      </c>
      <c r="C13" s="135">
        <v>0</v>
      </c>
      <c r="D13" s="70" t="s">
        <v>167</v>
      </c>
      <c r="E13" s="208">
        <f>'Intézm kötelező-nem kötelező'!F77+'Intézm kötelező-nem kötelező'!G77</f>
        <v>34303</v>
      </c>
      <c r="F13" s="109"/>
    </row>
    <row r="14" spans="1:6" x14ac:dyDescent="0.2">
      <c r="A14" s="814">
        <f t="shared" si="0"/>
        <v>4</v>
      </c>
      <c r="B14" s="88" t="s">
        <v>777</v>
      </c>
      <c r="C14" s="135">
        <f>'Intézm kötelező-nem kötelező'!AA77+'Intézm kötelező-nem kötelező'!AB77</f>
        <v>20746</v>
      </c>
      <c r="D14" s="70" t="s">
        <v>168</v>
      </c>
      <c r="E14" s="208">
        <f>'Intézm kötelező-nem kötelező'!H77+'Intézm kötelező-nem kötelező'!I77</f>
        <v>132866</v>
      </c>
      <c r="F14" s="109"/>
    </row>
    <row r="15" spans="1:6" ht="12" customHeight="1" x14ac:dyDescent="0.2">
      <c r="A15" s="814">
        <f t="shared" si="0"/>
        <v>5</v>
      </c>
      <c r="B15" s="64"/>
      <c r="C15" s="135"/>
      <c r="D15" s="70"/>
      <c r="E15" s="477"/>
      <c r="F15" s="109"/>
    </row>
    <row r="16" spans="1:6" x14ac:dyDescent="0.2">
      <c r="A16" s="814">
        <f t="shared" si="0"/>
        <v>6</v>
      </c>
      <c r="B16" s="88" t="s">
        <v>35</v>
      </c>
      <c r="C16" s="135">
        <f>'Intézm kötelező-nem kötelező'!AG77+'Intézm kötelező-nem kötelező'!AH77</f>
        <v>0</v>
      </c>
      <c r="D16" s="70" t="s">
        <v>26</v>
      </c>
      <c r="E16" s="210">
        <v>0</v>
      </c>
      <c r="F16" s="109"/>
    </row>
    <row r="17" spans="1:6" x14ac:dyDescent="0.2">
      <c r="A17" s="814">
        <f t="shared" si="0"/>
        <v>7</v>
      </c>
      <c r="B17" s="88"/>
      <c r="C17" s="135"/>
      <c r="D17" s="70" t="s">
        <v>28</v>
      </c>
      <c r="E17" s="210"/>
      <c r="F17" s="109"/>
    </row>
    <row r="18" spans="1:6" x14ac:dyDescent="0.2">
      <c r="A18" s="814">
        <f t="shared" si="0"/>
        <v>8</v>
      </c>
      <c r="B18" s="88" t="s">
        <v>36</v>
      </c>
      <c r="C18" s="135">
        <v>0</v>
      </c>
      <c r="D18" s="70" t="s">
        <v>275</v>
      </c>
      <c r="E18" s="210">
        <f>'Intézm kötelező-nem kötelező'!J77+'Intézm kötelező-nem kötelező'!K77</f>
        <v>0</v>
      </c>
      <c r="F18" s="109"/>
    </row>
    <row r="19" spans="1:6" x14ac:dyDescent="0.2">
      <c r="A19" s="814">
        <f t="shared" si="0"/>
        <v>9</v>
      </c>
      <c r="B19" s="91" t="s">
        <v>37</v>
      </c>
      <c r="C19" s="161"/>
      <c r="D19" s="70" t="s">
        <v>274</v>
      </c>
      <c r="E19" s="210">
        <f>'Intézm kötelező-nem kötelező'!L77+'Intézm kötelező-nem kötelező'!M77</f>
        <v>15500</v>
      </c>
      <c r="F19" s="109"/>
    </row>
    <row r="20" spans="1:6" x14ac:dyDescent="0.2">
      <c r="A20" s="814">
        <f t="shared" si="0"/>
        <v>10</v>
      </c>
      <c r="B20" s="56" t="s">
        <v>145</v>
      </c>
      <c r="C20" s="161">
        <f>'Intézm kötelező-nem kötelező'!AC77+'Intézm kötelező-nem kötelező'!AD77</f>
        <v>169855</v>
      </c>
      <c r="D20" s="70" t="s">
        <v>498</v>
      </c>
      <c r="E20" s="210">
        <f>'Intézm kötelező-nem kötelező'!N77+'Intézm kötelező-nem kötelező'!O77</f>
        <v>0</v>
      </c>
      <c r="F20" s="109"/>
    </row>
    <row r="21" spans="1:6" x14ac:dyDescent="0.2">
      <c r="A21" s="814">
        <f t="shared" si="0"/>
        <v>11</v>
      </c>
      <c r="C21" s="161"/>
      <c r="D21" s="70" t="s">
        <v>267</v>
      </c>
      <c r="E21" s="369"/>
      <c r="F21" s="109"/>
    </row>
    <row r="22" spans="1:6" s="61" customFormat="1" x14ac:dyDescent="0.2">
      <c r="A22" s="814">
        <f t="shared" si="0"/>
        <v>12</v>
      </c>
      <c r="B22" s="78" t="s">
        <v>39</v>
      </c>
      <c r="C22" s="161">
        <f>'Intézm kötelező-nem kötelező'!AI77+'Intézm kötelező-nem kötelező'!AJ77</f>
        <v>0</v>
      </c>
      <c r="D22" s="70" t="s">
        <v>268</v>
      </c>
      <c r="E22" s="369"/>
      <c r="F22" s="254"/>
    </row>
    <row r="23" spans="1:6" s="61" customFormat="1" x14ac:dyDescent="0.2">
      <c r="A23" s="814">
        <f t="shared" si="0"/>
        <v>13</v>
      </c>
      <c r="B23" s="78" t="s">
        <v>40</v>
      </c>
      <c r="C23" s="161"/>
      <c r="D23" s="92"/>
      <c r="E23" s="210"/>
      <c r="F23" s="254"/>
    </row>
    <row r="24" spans="1:6" x14ac:dyDescent="0.2">
      <c r="A24" s="814">
        <f t="shared" si="0"/>
        <v>14</v>
      </c>
      <c r="B24" s="88" t="s">
        <v>41</v>
      </c>
      <c r="C24" s="313"/>
      <c r="D24" s="93" t="s">
        <v>63</v>
      </c>
      <c r="E24" s="211">
        <f>SUM(E12:E22)</f>
        <v>445680</v>
      </c>
      <c r="F24" s="109"/>
    </row>
    <row r="25" spans="1:6" x14ac:dyDescent="0.2">
      <c r="A25" s="814">
        <f t="shared" si="0"/>
        <v>15</v>
      </c>
      <c r="B25" s="88" t="s">
        <v>42</v>
      </c>
      <c r="C25" s="161">
        <v>0</v>
      </c>
      <c r="D25" s="92"/>
      <c r="E25" s="210"/>
      <c r="F25" s="109"/>
    </row>
    <row r="26" spans="1:6" x14ac:dyDescent="0.2">
      <c r="A26" s="814">
        <f t="shared" si="0"/>
        <v>16</v>
      </c>
      <c r="B26" s="56" t="s">
        <v>43</v>
      </c>
      <c r="C26" s="267"/>
      <c r="D26" s="71" t="s">
        <v>32</v>
      </c>
      <c r="E26" s="210"/>
      <c r="F26" s="109"/>
    </row>
    <row r="27" spans="1:6" x14ac:dyDescent="0.2">
      <c r="A27" s="814">
        <f t="shared" si="0"/>
        <v>17</v>
      </c>
      <c r="B27" s="88" t="s">
        <v>44</v>
      </c>
      <c r="C27" s="135"/>
      <c r="D27" s="70" t="s">
        <v>201</v>
      </c>
      <c r="E27" s="210">
        <f>'felhalm. kiad.  '!G111</f>
        <v>5916</v>
      </c>
      <c r="F27" s="109"/>
    </row>
    <row r="28" spans="1:6" x14ac:dyDescent="0.2">
      <c r="A28" s="814">
        <f t="shared" si="0"/>
        <v>18</v>
      </c>
      <c r="B28" s="88"/>
      <c r="C28" s="135"/>
      <c r="D28" s="70" t="s">
        <v>29</v>
      </c>
      <c r="E28" s="210"/>
      <c r="F28" s="109"/>
    </row>
    <row r="29" spans="1:6" x14ac:dyDescent="0.2">
      <c r="A29" s="814">
        <f t="shared" si="0"/>
        <v>19</v>
      </c>
      <c r="B29" s="78" t="s">
        <v>47</v>
      </c>
      <c r="C29" s="135">
        <f>'Intézm kötelező-nem kötelező'!AE77+'Intézm kötelező-nem kötelező'!AF77</f>
        <v>0</v>
      </c>
      <c r="D29" s="70" t="s">
        <v>30</v>
      </c>
      <c r="E29" s="210"/>
      <c r="F29" s="109"/>
    </row>
    <row r="30" spans="1:6" s="61" customFormat="1" x14ac:dyDescent="0.2">
      <c r="A30" s="814">
        <f t="shared" si="0"/>
        <v>20</v>
      </c>
      <c r="B30" s="78" t="s">
        <v>45</v>
      </c>
      <c r="C30" s="135">
        <f>'Intézm kötelező-nem kötelező'!AK77+'Intézm kötelező-nem kötelező'!AL77</f>
        <v>0</v>
      </c>
      <c r="D30" s="70" t="s">
        <v>276</v>
      </c>
      <c r="E30" s="210">
        <f>'Intézm kötelező-nem kötelező'!R77+'Intézm kötelező-nem kötelező'!S77</f>
        <v>0</v>
      </c>
      <c r="F30" s="254"/>
    </row>
    <row r="31" spans="1:6" x14ac:dyDescent="0.2">
      <c r="A31" s="814">
        <f t="shared" si="0"/>
        <v>21</v>
      </c>
      <c r="C31" s="135"/>
      <c r="D31" s="70" t="s">
        <v>273</v>
      </c>
      <c r="E31" s="210">
        <f>'Intézm kötelező-nem kötelező'!T77+'Intézm kötelező-nem kötelező'!U77</f>
        <v>0</v>
      </c>
      <c r="F31" s="109"/>
    </row>
    <row r="32" spans="1:6" s="6" customFormat="1" x14ac:dyDescent="0.2">
      <c r="A32" s="814">
        <f t="shared" si="0"/>
        <v>22</v>
      </c>
      <c r="B32" s="95" t="s">
        <v>49</v>
      </c>
      <c r="C32" s="326">
        <f>C14+C20</f>
        <v>190601</v>
      </c>
      <c r="D32" s="70" t="s">
        <v>269</v>
      </c>
      <c r="E32" s="210"/>
      <c r="F32" s="226"/>
    </row>
    <row r="33" spans="1:6" x14ac:dyDescent="0.2">
      <c r="A33" s="814">
        <f t="shared" si="0"/>
        <v>23</v>
      </c>
      <c r="B33" s="91" t="s">
        <v>64</v>
      </c>
      <c r="C33" s="162">
        <f t="shared" ref="C33" si="1">C16+C24+C25+C26+C27+C30</f>
        <v>0</v>
      </c>
      <c r="D33" s="450" t="s">
        <v>65</v>
      </c>
      <c r="E33" s="211">
        <f>SUM(E27:E31)</f>
        <v>5916</v>
      </c>
      <c r="F33" s="109"/>
    </row>
    <row r="34" spans="1:6" x14ac:dyDescent="0.2">
      <c r="A34" s="814">
        <f t="shared" si="0"/>
        <v>24</v>
      </c>
      <c r="B34" s="98" t="s">
        <v>48</v>
      </c>
      <c r="C34" s="164">
        <f>C32+C33</f>
        <v>190601</v>
      </c>
      <c r="D34" s="99" t="s">
        <v>66</v>
      </c>
      <c r="E34" s="190">
        <f>E24+E33</f>
        <v>451596</v>
      </c>
      <c r="F34" s="109"/>
    </row>
    <row r="35" spans="1:6" x14ac:dyDescent="0.2">
      <c r="A35" s="814">
        <f t="shared" si="0"/>
        <v>25</v>
      </c>
      <c r="B35" s="100"/>
      <c r="C35" s="139"/>
      <c r="D35" s="92"/>
      <c r="E35" s="210"/>
      <c r="F35" s="109"/>
    </row>
    <row r="36" spans="1:6" x14ac:dyDescent="0.2">
      <c r="A36" s="814">
        <f t="shared" si="0"/>
        <v>26</v>
      </c>
      <c r="B36" s="100"/>
      <c r="C36" s="139"/>
      <c r="D36" s="93"/>
      <c r="E36" s="211"/>
      <c r="F36" s="109"/>
    </row>
    <row r="37" spans="1:6" s="6" customFormat="1" x14ac:dyDescent="0.2">
      <c r="A37" s="814">
        <f t="shared" si="0"/>
        <v>27</v>
      </c>
      <c r="B37" s="100"/>
      <c r="C37" s="139"/>
      <c r="D37" s="92"/>
      <c r="E37" s="210"/>
      <c r="F37" s="226"/>
    </row>
    <row r="38" spans="1:6" s="6" customFormat="1" x14ac:dyDescent="0.2">
      <c r="A38" s="814">
        <f t="shared" si="0"/>
        <v>28</v>
      </c>
      <c r="B38" s="63" t="s">
        <v>50</v>
      </c>
      <c r="C38" s="267"/>
      <c r="D38" s="71" t="s">
        <v>31</v>
      </c>
      <c r="E38" s="190"/>
      <c r="F38" s="226"/>
    </row>
    <row r="39" spans="1:6" s="6" customFormat="1" x14ac:dyDescent="0.2">
      <c r="A39" s="814">
        <f t="shared" si="0"/>
        <v>29</v>
      </c>
      <c r="B39" s="67" t="s">
        <v>479</v>
      </c>
      <c r="C39" s="267"/>
      <c r="D39" s="101" t="s">
        <v>4</v>
      </c>
      <c r="E39" s="593"/>
      <c r="F39" s="226"/>
    </row>
    <row r="40" spans="1:6" s="6" customFormat="1" x14ac:dyDescent="0.2">
      <c r="A40" s="814">
        <f t="shared" si="0"/>
        <v>30</v>
      </c>
      <c r="B40" s="56" t="s">
        <v>513</v>
      </c>
      <c r="C40" s="267"/>
      <c r="D40" s="233" t="s">
        <v>3</v>
      </c>
      <c r="E40" s="458"/>
      <c r="F40" s="226"/>
    </row>
    <row r="41" spans="1:6" x14ac:dyDescent="0.2">
      <c r="A41" s="814">
        <f t="shared" si="0"/>
        <v>31</v>
      </c>
      <c r="B41" s="57" t="s">
        <v>481</v>
      </c>
      <c r="C41" s="318"/>
      <c r="D41" s="70" t="s">
        <v>5</v>
      </c>
      <c r="E41" s="458"/>
      <c r="F41" s="109"/>
    </row>
    <row r="42" spans="1:6" x14ac:dyDescent="0.2">
      <c r="A42" s="814">
        <f t="shared" si="0"/>
        <v>32</v>
      </c>
      <c r="B42" s="57" t="s">
        <v>158</v>
      </c>
      <c r="C42" s="135"/>
      <c r="D42" s="70" t="s">
        <v>6</v>
      </c>
      <c r="E42" s="458"/>
      <c r="F42" s="109"/>
    </row>
    <row r="43" spans="1:6" x14ac:dyDescent="0.2">
      <c r="A43" s="814">
        <f t="shared" si="0"/>
        <v>33</v>
      </c>
      <c r="B43" s="231" t="s">
        <v>159</v>
      </c>
      <c r="C43" s="135">
        <f>'Intézm kötelező-nem kötelező'!AN75</f>
        <v>20265</v>
      </c>
      <c r="D43" s="70" t="s">
        <v>7</v>
      </c>
      <c r="E43" s="458"/>
      <c r="F43" s="109"/>
    </row>
    <row r="44" spans="1:6" x14ac:dyDescent="0.2">
      <c r="A44" s="814">
        <f t="shared" si="0"/>
        <v>34</v>
      </c>
      <c r="B44" s="231" t="s">
        <v>510</v>
      </c>
      <c r="C44" s="135"/>
      <c r="D44" s="70"/>
      <c r="E44" s="458"/>
      <c r="F44" s="109"/>
    </row>
    <row r="45" spans="1:6" x14ac:dyDescent="0.2">
      <c r="A45" s="814">
        <f t="shared" si="0"/>
        <v>35</v>
      </c>
      <c r="B45" s="58" t="s">
        <v>482</v>
      </c>
      <c r="C45" s="135"/>
      <c r="D45" s="70" t="s">
        <v>8</v>
      </c>
      <c r="E45" s="369"/>
      <c r="F45" s="109"/>
    </row>
    <row r="46" spans="1:6" x14ac:dyDescent="0.2">
      <c r="A46" s="814">
        <f t="shared" si="0"/>
        <v>36</v>
      </c>
      <c r="B46" s="58" t="s">
        <v>483</v>
      </c>
      <c r="C46" s="267"/>
      <c r="D46" s="70" t="s">
        <v>9</v>
      </c>
      <c r="E46" s="369"/>
      <c r="F46" s="109"/>
    </row>
    <row r="47" spans="1:6" x14ac:dyDescent="0.2">
      <c r="A47" s="814">
        <f t="shared" si="0"/>
        <v>37</v>
      </c>
      <c r="B47" s="57" t="s">
        <v>162</v>
      </c>
      <c r="C47" s="135"/>
      <c r="D47" s="70" t="s">
        <v>10</v>
      </c>
      <c r="E47" s="369"/>
      <c r="F47" s="109"/>
    </row>
    <row r="48" spans="1:6" x14ac:dyDescent="0.2">
      <c r="A48" s="814">
        <f t="shared" si="0"/>
        <v>38</v>
      </c>
      <c r="B48" s="231" t="s">
        <v>163</v>
      </c>
      <c r="C48" s="135">
        <f>E24-(C32+C43)</f>
        <v>234814</v>
      </c>
      <c r="D48" s="70" t="s">
        <v>11</v>
      </c>
      <c r="E48" s="369"/>
      <c r="F48" s="109"/>
    </row>
    <row r="49" spans="1:6" x14ac:dyDescent="0.2">
      <c r="A49" s="814">
        <f t="shared" si="0"/>
        <v>39</v>
      </c>
      <c r="B49" s="231" t="s">
        <v>164</v>
      </c>
      <c r="C49" s="135">
        <f>E33-C33</f>
        <v>5916</v>
      </c>
      <c r="D49" s="70" t="s">
        <v>12</v>
      </c>
      <c r="E49" s="369"/>
      <c r="F49" s="109"/>
    </row>
    <row r="50" spans="1:6" x14ac:dyDescent="0.2">
      <c r="A50" s="814">
        <f t="shared" si="0"/>
        <v>40</v>
      </c>
      <c r="B50" s="57" t="s">
        <v>1</v>
      </c>
      <c r="C50" s="209"/>
      <c r="D50" s="70" t="s">
        <v>13</v>
      </c>
      <c r="E50" s="369"/>
      <c r="F50" s="109"/>
    </row>
    <row r="51" spans="1:6" x14ac:dyDescent="0.2">
      <c r="A51" s="814">
        <f t="shared" si="0"/>
        <v>41</v>
      </c>
      <c r="B51" s="57"/>
      <c r="C51" s="209"/>
      <c r="D51" s="70" t="s">
        <v>14</v>
      </c>
      <c r="E51" s="369"/>
      <c r="F51" s="109"/>
    </row>
    <row r="52" spans="1:6" x14ac:dyDescent="0.2">
      <c r="A52" s="814">
        <f t="shared" si="0"/>
        <v>42</v>
      </c>
      <c r="B52" s="57"/>
      <c r="C52" s="209"/>
      <c r="D52" s="70" t="s">
        <v>15</v>
      </c>
      <c r="E52" s="369"/>
      <c r="F52" s="109"/>
    </row>
    <row r="53" spans="1:6" ht="12" thickBot="1" x14ac:dyDescent="0.25">
      <c r="A53" s="816">
        <f t="shared" si="0"/>
        <v>43</v>
      </c>
      <c r="B53" s="98" t="s">
        <v>277</v>
      </c>
      <c r="C53" s="229">
        <f>SUM(C39:C51)</f>
        <v>260995</v>
      </c>
      <c r="D53" s="71" t="s">
        <v>270</v>
      </c>
      <c r="E53" s="190">
        <f>SUM(E39:E52)</f>
        <v>0</v>
      </c>
      <c r="F53" s="109"/>
    </row>
    <row r="54" spans="1:6" ht="12" thickBot="1" x14ac:dyDescent="0.25">
      <c r="A54" s="383">
        <f t="shared" si="0"/>
        <v>44</v>
      </c>
      <c r="B54" s="223" t="s">
        <v>272</v>
      </c>
      <c r="C54" s="298">
        <f>C34+C53</f>
        <v>451596</v>
      </c>
      <c r="D54" s="223" t="s">
        <v>271</v>
      </c>
      <c r="E54" s="349">
        <f>E34+E53</f>
        <v>451596</v>
      </c>
      <c r="F54" s="138"/>
    </row>
    <row r="55" spans="1:6" x14ac:dyDescent="0.2">
      <c r="B55" s="103"/>
      <c r="C55" s="102"/>
      <c r="D55" s="102"/>
      <c r="E55" s="108"/>
      <c r="F55" s="5"/>
    </row>
    <row r="56" spans="1:6" x14ac:dyDescent="0.2">
      <c r="F56" s="5"/>
    </row>
  </sheetData>
  <sheetProtection selectLockedCells="1" selectUnlockedCells="1"/>
  <mergeCells count="10">
    <mergeCell ref="B1:E1"/>
    <mergeCell ref="A8:A10"/>
    <mergeCell ref="B8:B9"/>
    <mergeCell ref="D8:D9"/>
    <mergeCell ref="A4:E4"/>
    <mergeCell ref="A5:E5"/>
    <mergeCell ref="A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sqref="A1:O1"/>
    </sheetView>
  </sheetViews>
  <sheetFormatPr defaultColWidth="9.140625" defaultRowHeight="15.75" x14ac:dyDescent="0.25"/>
  <cols>
    <col min="1" max="1" width="3.85546875" style="11" customWidth="1"/>
    <col min="2" max="2" width="43.7109375" style="11" customWidth="1"/>
    <col min="3" max="4" width="9.7109375" style="185" customWidth="1"/>
    <col min="5" max="5" width="10.42578125" style="185" bestFit="1" customWidth="1"/>
    <col min="6" max="9" width="9.7109375" style="185" customWidth="1"/>
    <col min="10" max="10" width="10.140625" style="185" customWidth="1"/>
    <col min="11" max="14" width="9.7109375" style="185" customWidth="1"/>
    <col min="15" max="15" width="11.5703125" style="185" customWidth="1"/>
    <col min="16" max="16" width="10.140625" style="11" customWidth="1"/>
    <col min="17" max="16384" width="9.140625" style="11"/>
  </cols>
  <sheetData>
    <row r="1" spans="1:33" ht="12.75" customHeight="1" x14ac:dyDescent="0.25">
      <c r="A1" s="1525" t="s">
        <v>1202</v>
      </c>
      <c r="B1" s="1525"/>
      <c r="C1" s="1525"/>
      <c r="D1" s="1525"/>
      <c r="E1" s="1525"/>
      <c r="F1" s="1525"/>
      <c r="G1" s="1525"/>
      <c r="H1" s="1525"/>
      <c r="I1" s="1525"/>
      <c r="J1" s="1525"/>
      <c r="K1" s="1525"/>
      <c r="L1" s="1525"/>
      <c r="M1" s="1525"/>
      <c r="N1" s="1525"/>
      <c r="O1" s="1525"/>
      <c r="P1" s="358"/>
      <c r="Q1" s="358"/>
      <c r="R1" s="358"/>
      <c r="S1" s="358"/>
      <c r="T1" s="358"/>
      <c r="U1" s="358"/>
      <c r="V1" s="358"/>
      <c r="W1" s="358"/>
      <c r="X1" s="358"/>
      <c r="Y1" s="358"/>
      <c r="Z1" s="358"/>
      <c r="AA1" s="358"/>
      <c r="AB1" s="358"/>
      <c r="AC1" s="358"/>
      <c r="AD1" s="358"/>
      <c r="AE1" s="358"/>
      <c r="AF1" s="358"/>
      <c r="AG1" s="358"/>
    </row>
    <row r="2" spans="1:33" ht="14.1" customHeight="1" x14ac:dyDescent="0.25">
      <c r="A2" s="20"/>
      <c r="B2" s="1529" t="s">
        <v>79</v>
      </c>
      <c r="C2" s="1529"/>
      <c r="D2" s="1529"/>
      <c r="E2" s="1529"/>
      <c r="F2" s="1529"/>
      <c r="G2" s="1529"/>
      <c r="H2" s="1529"/>
      <c r="I2" s="1529"/>
      <c r="J2" s="1529"/>
      <c r="K2" s="1529"/>
      <c r="L2" s="1529"/>
      <c r="M2" s="1529"/>
      <c r="N2" s="1529"/>
      <c r="O2" s="1529"/>
    </row>
    <row r="3" spans="1:33" ht="14.1" customHeight="1" x14ac:dyDescent="0.25">
      <c r="A3" s="20"/>
      <c r="B3" s="1529" t="s">
        <v>803</v>
      </c>
      <c r="C3" s="1529"/>
      <c r="D3" s="1529"/>
      <c r="E3" s="1529"/>
      <c r="F3" s="1529"/>
      <c r="G3" s="1529"/>
      <c r="H3" s="1529"/>
      <c r="I3" s="1529"/>
      <c r="J3" s="1529"/>
      <c r="K3" s="1529"/>
      <c r="L3" s="1529"/>
      <c r="M3" s="1529"/>
      <c r="N3" s="1529"/>
      <c r="O3" s="1529"/>
    </row>
    <row r="4" spans="1:33" ht="14.1" customHeight="1" x14ac:dyDescent="0.25">
      <c r="A4" s="20"/>
      <c r="B4" s="559"/>
      <c r="C4" s="560"/>
      <c r="D4" s="560"/>
      <c r="E4" s="560"/>
      <c r="F4" s="560"/>
      <c r="G4" s="560"/>
      <c r="H4" s="560"/>
      <c r="I4" s="560"/>
      <c r="J4" s="560"/>
      <c r="K4" s="560"/>
      <c r="L4" s="560"/>
      <c r="M4" s="560"/>
      <c r="N4" s="560"/>
      <c r="O4" s="560"/>
    </row>
    <row r="5" spans="1:33" ht="15" customHeight="1" x14ac:dyDescent="0.25">
      <c r="A5" s="1530"/>
      <c r="B5" s="799" t="s">
        <v>54</v>
      </c>
      <c r="C5" s="800" t="s">
        <v>55</v>
      </c>
      <c r="D5" s="800" t="s">
        <v>56</v>
      </c>
      <c r="E5" s="800" t="s">
        <v>57</v>
      </c>
      <c r="F5" s="800" t="s">
        <v>298</v>
      </c>
      <c r="G5" s="800" t="s">
        <v>299</v>
      </c>
      <c r="H5" s="800" t="s">
        <v>300</v>
      </c>
      <c r="I5" s="800" t="s">
        <v>399</v>
      </c>
      <c r="J5" s="800" t="s">
        <v>405</v>
      </c>
      <c r="K5" s="800" t="s">
        <v>406</v>
      </c>
      <c r="L5" s="800" t="s">
        <v>407</v>
      </c>
      <c r="M5" s="800" t="s">
        <v>408</v>
      </c>
      <c r="N5" s="800" t="s">
        <v>409</v>
      </c>
      <c r="O5" s="801" t="s">
        <v>410</v>
      </c>
    </row>
    <row r="6" spans="1:33" ht="12.75" customHeight="1" x14ac:dyDescent="0.25">
      <c r="A6" s="1531"/>
      <c r="B6" s="787" t="s">
        <v>78</v>
      </c>
      <c r="C6" s="561" t="s">
        <v>411</v>
      </c>
      <c r="D6" s="561" t="s">
        <v>412</v>
      </c>
      <c r="E6" s="561" t="s">
        <v>413</v>
      </c>
      <c r="F6" s="561" t="s">
        <v>414</v>
      </c>
      <c r="G6" s="561" t="s">
        <v>415</v>
      </c>
      <c r="H6" s="561" t="s">
        <v>416</v>
      </c>
      <c r="I6" s="561" t="s">
        <v>417</v>
      </c>
      <c r="J6" s="561" t="s">
        <v>418</v>
      </c>
      <c r="K6" s="561" t="s">
        <v>419</v>
      </c>
      <c r="L6" s="561" t="s">
        <v>420</v>
      </c>
      <c r="M6" s="561" t="s">
        <v>421</v>
      </c>
      <c r="N6" s="561" t="s">
        <v>422</v>
      </c>
      <c r="O6" s="802" t="s">
        <v>350</v>
      </c>
    </row>
    <row r="7" spans="1:33" s="20" customFormat="1" ht="12.75" customHeight="1" x14ac:dyDescent="0.25">
      <c r="A7" s="821" t="s">
        <v>307</v>
      </c>
      <c r="B7" s="26" t="s">
        <v>451</v>
      </c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214"/>
    </row>
    <row r="8" spans="1:33" s="20" customFormat="1" ht="15.75" customHeight="1" x14ac:dyDescent="0.25">
      <c r="A8" s="730" t="s">
        <v>315</v>
      </c>
      <c r="B8" s="21" t="s">
        <v>445</v>
      </c>
      <c r="C8" s="131">
        <f>ROUND(O8/12,0)</f>
        <v>46686</v>
      </c>
      <c r="D8" s="131">
        <f>C8</f>
        <v>46686</v>
      </c>
      <c r="E8" s="131">
        <f t="shared" ref="E8:M8" si="0">D8</f>
        <v>46686</v>
      </c>
      <c r="F8" s="131">
        <f t="shared" si="0"/>
        <v>46686</v>
      </c>
      <c r="G8" s="131">
        <f t="shared" si="0"/>
        <v>46686</v>
      </c>
      <c r="H8" s="131">
        <f t="shared" si="0"/>
        <v>46686</v>
      </c>
      <c r="I8" s="131">
        <f t="shared" si="0"/>
        <v>46686</v>
      </c>
      <c r="J8" s="131">
        <f t="shared" si="0"/>
        <v>46686</v>
      </c>
      <c r="K8" s="131">
        <f t="shared" si="0"/>
        <v>46686</v>
      </c>
      <c r="L8" s="131">
        <f t="shared" si="0"/>
        <v>46686</v>
      </c>
      <c r="M8" s="131">
        <f t="shared" si="0"/>
        <v>46686</v>
      </c>
      <c r="N8" s="131">
        <f>O8-11*M8</f>
        <v>46690</v>
      </c>
      <c r="O8" s="214">
        <f>Össz.önkor.mérleg.!C11</f>
        <v>560236</v>
      </c>
      <c r="P8" s="23"/>
    </row>
    <row r="9" spans="1:33" s="20" customFormat="1" ht="16.5" customHeight="1" x14ac:dyDescent="0.25">
      <c r="A9" s="730" t="s">
        <v>316</v>
      </c>
      <c r="B9" s="21" t="s">
        <v>446</v>
      </c>
      <c r="C9" s="131">
        <f t="shared" ref="C9:C11" si="1">ROUND(O9/12,0)</f>
        <v>4660</v>
      </c>
      <c r="D9" s="131">
        <f>C9</f>
        <v>4660</v>
      </c>
      <c r="E9" s="131">
        <f t="shared" ref="E9:M9" si="2">D9</f>
        <v>4660</v>
      </c>
      <c r="F9" s="131">
        <f t="shared" si="2"/>
        <v>4660</v>
      </c>
      <c r="G9" s="131">
        <f t="shared" si="2"/>
        <v>4660</v>
      </c>
      <c r="H9" s="131">
        <f t="shared" si="2"/>
        <v>4660</v>
      </c>
      <c r="I9" s="131">
        <f t="shared" si="2"/>
        <v>4660</v>
      </c>
      <c r="J9" s="131">
        <f t="shared" si="2"/>
        <v>4660</v>
      </c>
      <c r="K9" s="131">
        <f t="shared" si="2"/>
        <v>4660</v>
      </c>
      <c r="L9" s="131">
        <f t="shared" si="2"/>
        <v>4660</v>
      </c>
      <c r="M9" s="131">
        <f t="shared" si="2"/>
        <v>4660</v>
      </c>
      <c r="N9" s="131">
        <f t="shared" ref="N9:N12" si="3">O9-11*M9</f>
        <v>4656</v>
      </c>
      <c r="O9" s="214">
        <f>Össz.önkor.mérleg.!C13</f>
        <v>55916</v>
      </c>
      <c r="P9" s="23"/>
    </row>
    <row r="10" spans="1:33" s="20" customFormat="1" ht="15.75" customHeight="1" x14ac:dyDescent="0.25">
      <c r="A10" s="730" t="s">
        <v>317</v>
      </c>
      <c r="B10" s="21" t="s">
        <v>281</v>
      </c>
      <c r="C10" s="131">
        <f t="shared" si="1"/>
        <v>84631</v>
      </c>
      <c r="D10" s="131">
        <f>C10</f>
        <v>84631</v>
      </c>
      <c r="E10" s="131">
        <f t="shared" ref="E10:M10" si="4">D10</f>
        <v>84631</v>
      </c>
      <c r="F10" s="131">
        <f t="shared" si="4"/>
        <v>84631</v>
      </c>
      <c r="G10" s="131">
        <f t="shared" si="4"/>
        <v>84631</v>
      </c>
      <c r="H10" s="131">
        <f t="shared" si="4"/>
        <v>84631</v>
      </c>
      <c r="I10" s="131">
        <f t="shared" si="4"/>
        <v>84631</v>
      </c>
      <c r="J10" s="131">
        <f t="shared" si="4"/>
        <v>84631</v>
      </c>
      <c r="K10" s="131">
        <f t="shared" si="4"/>
        <v>84631</v>
      </c>
      <c r="L10" s="131">
        <f t="shared" si="4"/>
        <v>84631</v>
      </c>
      <c r="M10" s="131">
        <f t="shared" si="4"/>
        <v>84631</v>
      </c>
      <c r="N10" s="131">
        <f t="shared" si="3"/>
        <v>84625</v>
      </c>
      <c r="O10" s="214">
        <f>Össz.önkor.mérleg.!C17</f>
        <v>1015566</v>
      </c>
      <c r="P10" s="23"/>
    </row>
    <row r="11" spans="1:33" s="21" customFormat="1" ht="18" customHeight="1" x14ac:dyDescent="0.25">
      <c r="A11" s="730" t="s">
        <v>318</v>
      </c>
      <c r="B11" s="21" t="s">
        <v>447</v>
      </c>
      <c r="C11" s="131">
        <f t="shared" si="1"/>
        <v>42100</v>
      </c>
      <c r="D11" s="131">
        <f>C11</f>
        <v>42100</v>
      </c>
      <c r="E11" s="131">
        <f t="shared" ref="E11:M12" si="5">D11</f>
        <v>42100</v>
      </c>
      <c r="F11" s="131">
        <f t="shared" si="5"/>
        <v>42100</v>
      </c>
      <c r="G11" s="131">
        <f t="shared" si="5"/>
        <v>42100</v>
      </c>
      <c r="H11" s="131">
        <f t="shared" si="5"/>
        <v>42100</v>
      </c>
      <c r="I11" s="131">
        <f t="shared" si="5"/>
        <v>42100</v>
      </c>
      <c r="J11" s="131">
        <f t="shared" si="5"/>
        <v>42100</v>
      </c>
      <c r="K11" s="131">
        <f t="shared" si="5"/>
        <v>42100</v>
      </c>
      <c r="L11" s="131">
        <f t="shared" si="5"/>
        <v>42100</v>
      </c>
      <c r="M11" s="131">
        <f t="shared" si="5"/>
        <v>42100</v>
      </c>
      <c r="N11" s="131">
        <f t="shared" si="3"/>
        <v>42104</v>
      </c>
      <c r="O11" s="214">
        <f>Össz.önkor.mérleg.!C20</f>
        <v>505204</v>
      </c>
      <c r="P11" s="23"/>
    </row>
    <row r="12" spans="1:33" s="21" customFormat="1" ht="18" customHeight="1" x14ac:dyDescent="0.25">
      <c r="A12" s="730" t="s">
        <v>319</v>
      </c>
      <c r="B12" s="21" t="s">
        <v>1158</v>
      </c>
      <c r="C12" s="1199">
        <f>ROUND(O12/12,)</f>
        <v>1307</v>
      </c>
      <c r="D12" s="131">
        <f>C12</f>
        <v>1307</v>
      </c>
      <c r="E12" s="131">
        <f t="shared" si="5"/>
        <v>1307</v>
      </c>
      <c r="F12" s="131">
        <f t="shared" si="5"/>
        <v>1307</v>
      </c>
      <c r="G12" s="131">
        <f t="shared" si="5"/>
        <v>1307</v>
      </c>
      <c r="H12" s="131">
        <f t="shared" si="5"/>
        <v>1307</v>
      </c>
      <c r="I12" s="131">
        <f t="shared" si="5"/>
        <v>1307</v>
      </c>
      <c r="J12" s="131">
        <f t="shared" si="5"/>
        <v>1307</v>
      </c>
      <c r="K12" s="131">
        <f t="shared" si="5"/>
        <v>1307</v>
      </c>
      <c r="L12" s="131">
        <f t="shared" si="5"/>
        <v>1307</v>
      </c>
      <c r="M12" s="131">
        <f t="shared" si="5"/>
        <v>1307</v>
      </c>
      <c r="N12" s="131">
        <f t="shared" si="3"/>
        <v>1304</v>
      </c>
      <c r="O12" s="214">
        <f>Össz.önkor.mérleg.!C29</f>
        <v>15681</v>
      </c>
      <c r="P12" s="23"/>
    </row>
    <row r="13" spans="1:33" s="22" customFormat="1" ht="15.75" customHeight="1" x14ac:dyDescent="0.25">
      <c r="A13" s="730" t="s">
        <v>320</v>
      </c>
      <c r="B13" s="562" t="s">
        <v>423</v>
      </c>
      <c r="C13" s="766">
        <f t="shared" ref="C13:O13" si="6">SUM(C8:C12)</f>
        <v>179384</v>
      </c>
      <c r="D13" s="766">
        <f t="shared" si="6"/>
        <v>179384</v>
      </c>
      <c r="E13" s="766">
        <f t="shared" si="6"/>
        <v>179384</v>
      </c>
      <c r="F13" s="766">
        <f t="shared" si="6"/>
        <v>179384</v>
      </c>
      <c r="G13" s="766">
        <f t="shared" si="6"/>
        <v>179384</v>
      </c>
      <c r="H13" s="766">
        <f t="shared" si="6"/>
        <v>179384</v>
      </c>
      <c r="I13" s="766">
        <f t="shared" si="6"/>
        <v>179384</v>
      </c>
      <c r="J13" s="766">
        <f t="shared" si="6"/>
        <v>179384</v>
      </c>
      <c r="K13" s="766">
        <f t="shared" si="6"/>
        <v>179384</v>
      </c>
      <c r="L13" s="766">
        <f t="shared" si="6"/>
        <v>179384</v>
      </c>
      <c r="M13" s="766">
        <f t="shared" si="6"/>
        <v>179384</v>
      </c>
      <c r="N13" s="766">
        <f t="shared" si="6"/>
        <v>179379</v>
      </c>
      <c r="O13" s="803">
        <f t="shared" si="6"/>
        <v>2152603</v>
      </c>
      <c r="P13" s="24"/>
    </row>
    <row r="14" spans="1:33" s="20" customFormat="1" ht="15.75" customHeight="1" x14ac:dyDescent="0.25">
      <c r="A14" s="730" t="s">
        <v>321</v>
      </c>
      <c r="B14" s="21" t="s">
        <v>448</v>
      </c>
      <c r="C14" s="131">
        <f>ROUND(O14/12,)</f>
        <v>9930</v>
      </c>
      <c r="D14" s="131">
        <f>C14</f>
        <v>9930</v>
      </c>
      <c r="E14" s="131">
        <f t="shared" ref="E14:M15" si="7">D14</f>
        <v>9930</v>
      </c>
      <c r="F14" s="131">
        <f t="shared" si="7"/>
        <v>9930</v>
      </c>
      <c r="G14" s="131">
        <f t="shared" si="7"/>
        <v>9930</v>
      </c>
      <c r="H14" s="131">
        <f t="shared" si="7"/>
        <v>9930</v>
      </c>
      <c r="I14" s="131">
        <f t="shared" si="7"/>
        <v>9930</v>
      </c>
      <c r="J14" s="131">
        <f t="shared" si="7"/>
        <v>9930</v>
      </c>
      <c r="K14" s="131">
        <f t="shared" si="7"/>
        <v>9930</v>
      </c>
      <c r="L14" s="131">
        <f t="shared" si="7"/>
        <v>9930</v>
      </c>
      <c r="M14" s="131">
        <f t="shared" si="7"/>
        <v>9930</v>
      </c>
      <c r="N14" s="131">
        <f>O14-11*M14</f>
        <v>9928</v>
      </c>
      <c r="O14" s="329">
        <f>'felh. bev.  '!D23</f>
        <v>119158</v>
      </c>
      <c r="P14" s="23"/>
    </row>
    <row r="15" spans="1:33" s="20" customFormat="1" ht="15" customHeight="1" x14ac:dyDescent="0.25">
      <c r="A15" s="730" t="s">
        <v>322</v>
      </c>
      <c r="B15" s="21" t="s">
        <v>449</v>
      </c>
      <c r="C15" s="131">
        <f>ROUND(O15/12,)</f>
        <v>89</v>
      </c>
      <c r="D15" s="131">
        <f>C15</f>
        <v>89</v>
      </c>
      <c r="E15" s="131">
        <f t="shared" si="7"/>
        <v>89</v>
      </c>
      <c r="F15" s="131">
        <f t="shared" si="7"/>
        <v>89</v>
      </c>
      <c r="G15" s="131">
        <f t="shared" si="7"/>
        <v>89</v>
      </c>
      <c r="H15" s="131">
        <f t="shared" si="7"/>
        <v>89</v>
      </c>
      <c r="I15" s="131">
        <f t="shared" si="7"/>
        <v>89</v>
      </c>
      <c r="J15" s="131">
        <f t="shared" si="7"/>
        <v>89</v>
      </c>
      <c r="K15" s="131">
        <f t="shared" si="7"/>
        <v>89</v>
      </c>
      <c r="L15" s="131">
        <f t="shared" si="7"/>
        <v>89</v>
      </c>
      <c r="M15" s="131">
        <f t="shared" si="7"/>
        <v>89</v>
      </c>
      <c r="N15" s="131">
        <f>O15-SUM(C15:M15)</f>
        <v>90</v>
      </c>
      <c r="O15" s="329">
        <f>Össz.önkor.mérleg.!C24</f>
        <v>1069</v>
      </c>
      <c r="P15" s="23"/>
    </row>
    <row r="16" spans="1:33" s="20" customFormat="1" ht="16.5" customHeight="1" x14ac:dyDescent="0.25">
      <c r="A16" s="730" t="s">
        <v>351</v>
      </c>
      <c r="B16" s="21" t="s">
        <v>373</v>
      </c>
      <c r="C16" s="131">
        <f>ROUND(O16/12,0)</f>
        <v>1492</v>
      </c>
      <c r="D16" s="131">
        <f>C16</f>
        <v>1492</v>
      </c>
      <c r="E16" s="131">
        <f t="shared" ref="E16:M16" si="8">D16</f>
        <v>1492</v>
      </c>
      <c r="F16" s="131">
        <f t="shared" si="8"/>
        <v>1492</v>
      </c>
      <c r="G16" s="131">
        <f t="shared" si="8"/>
        <v>1492</v>
      </c>
      <c r="H16" s="131">
        <f t="shared" si="8"/>
        <v>1492</v>
      </c>
      <c r="I16" s="131">
        <f t="shared" si="8"/>
        <v>1492</v>
      </c>
      <c r="J16" s="131">
        <f t="shared" si="8"/>
        <v>1492</v>
      </c>
      <c r="K16" s="131">
        <f t="shared" si="8"/>
        <v>1492</v>
      </c>
      <c r="L16" s="131">
        <f t="shared" si="8"/>
        <v>1492</v>
      </c>
      <c r="M16" s="131">
        <f t="shared" si="8"/>
        <v>1492</v>
      </c>
      <c r="N16" s="131">
        <f>O16-11*M16</f>
        <v>1497</v>
      </c>
      <c r="O16" s="329">
        <f>Össz.önkor.mérleg.!C30</f>
        <v>17909</v>
      </c>
      <c r="P16" s="23"/>
    </row>
    <row r="17" spans="1:256" s="26" customFormat="1" ht="16.5" customHeight="1" x14ac:dyDescent="0.25">
      <c r="A17" s="730" t="s">
        <v>352</v>
      </c>
      <c r="B17" s="563" t="s">
        <v>424</v>
      </c>
      <c r="C17" s="766">
        <f t="shared" ref="C17:O17" si="9">SUM(C14:C16)</f>
        <v>11511</v>
      </c>
      <c r="D17" s="766">
        <f t="shared" si="9"/>
        <v>11511</v>
      </c>
      <c r="E17" s="766">
        <f t="shared" si="9"/>
        <v>11511</v>
      </c>
      <c r="F17" s="766">
        <f t="shared" si="9"/>
        <v>11511</v>
      </c>
      <c r="G17" s="766">
        <f t="shared" si="9"/>
        <v>11511</v>
      </c>
      <c r="H17" s="766">
        <f t="shared" si="9"/>
        <v>11511</v>
      </c>
      <c r="I17" s="766">
        <f t="shared" si="9"/>
        <v>11511</v>
      </c>
      <c r="J17" s="766">
        <f t="shared" si="9"/>
        <v>11511</v>
      </c>
      <c r="K17" s="766">
        <f t="shared" si="9"/>
        <v>11511</v>
      </c>
      <c r="L17" s="766">
        <f t="shared" si="9"/>
        <v>11511</v>
      </c>
      <c r="M17" s="766">
        <f t="shared" si="9"/>
        <v>11511</v>
      </c>
      <c r="N17" s="766">
        <f t="shared" si="9"/>
        <v>11515</v>
      </c>
      <c r="O17" s="767">
        <f t="shared" si="9"/>
        <v>138136</v>
      </c>
      <c r="P17" s="25"/>
    </row>
    <row r="18" spans="1:256" s="22" customFormat="1" ht="16.5" customHeight="1" x14ac:dyDescent="0.25">
      <c r="A18" s="730" t="s">
        <v>353</v>
      </c>
      <c r="B18" s="26" t="s">
        <v>450</v>
      </c>
      <c r="C18" s="132"/>
      <c r="D18" s="132"/>
      <c r="E18" s="132"/>
      <c r="F18" s="132"/>
      <c r="G18" s="132"/>
      <c r="H18" s="131"/>
      <c r="I18" s="131"/>
      <c r="J18" s="131"/>
      <c r="K18" s="131"/>
      <c r="L18" s="131"/>
      <c r="M18" s="131"/>
      <c r="N18" s="131"/>
      <c r="O18" s="329">
        <f>SUM(C18:N18)</f>
        <v>0</v>
      </c>
      <c r="P18" s="24"/>
    </row>
    <row r="19" spans="1:256" s="20" customFormat="1" ht="15.75" customHeight="1" thickBot="1" x14ac:dyDescent="0.3">
      <c r="A19" s="784" t="s">
        <v>354</v>
      </c>
      <c r="B19" s="21" t="s">
        <v>288</v>
      </c>
      <c r="C19" s="131">
        <f>ROUND(O19/12,0)</f>
        <v>237524</v>
      </c>
      <c r="D19" s="131">
        <f>C19</f>
        <v>237524</v>
      </c>
      <c r="E19" s="131">
        <f t="shared" ref="E19:M19" si="10">D19</f>
        <v>237524</v>
      </c>
      <c r="F19" s="131">
        <f t="shared" si="10"/>
        <v>237524</v>
      </c>
      <c r="G19" s="131">
        <f t="shared" si="10"/>
        <v>237524</v>
      </c>
      <c r="H19" s="131">
        <f t="shared" si="10"/>
        <v>237524</v>
      </c>
      <c r="I19" s="131">
        <f t="shared" si="10"/>
        <v>237524</v>
      </c>
      <c r="J19" s="131">
        <f t="shared" si="10"/>
        <v>237524</v>
      </c>
      <c r="K19" s="131">
        <f t="shared" si="10"/>
        <v>237524</v>
      </c>
      <c r="L19" s="131">
        <f t="shared" si="10"/>
        <v>237524</v>
      </c>
      <c r="M19" s="131">
        <f t="shared" si="10"/>
        <v>237524</v>
      </c>
      <c r="N19" s="131">
        <f>O19-11*M19</f>
        <v>237521</v>
      </c>
      <c r="O19" s="329">
        <f>Össz.önkor.mérleg.!C55</f>
        <v>2850285</v>
      </c>
      <c r="P19" s="23"/>
    </row>
    <row r="20" spans="1:256" s="22" customFormat="1" ht="16.5" customHeight="1" thickBot="1" x14ac:dyDescent="0.3">
      <c r="A20" s="1278" t="s">
        <v>355</v>
      </c>
      <c r="B20" s="810" t="s">
        <v>425</v>
      </c>
      <c r="C20" s="768">
        <f t="shared" ref="C20:N20" si="11">C17+C13+C18+C19</f>
        <v>428419</v>
      </c>
      <c r="D20" s="768">
        <f t="shared" si="11"/>
        <v>428419</v>
      </c>
      <c r="E20" s="768">
        <f t="shared" si="11"/>
        <v>428419</v>
      </c>
      <c r="F20" s="768">
        <f t="shared" si="11"/>
        <v>428419</v>
      </c>
      <c r="G20" s="768">
        <f t="shared" si="11"/>
        <v>428419</v>
      </c>
      <c r="H20" s="768">
        <f t="shared" si="11"/>
        <v>428419</v>
      </c>
      <c r="I20" s="768">
        <f t="shared" si="11"/>
        <v>428419</v>
      </c>
      <c r="J20" s="768">
        <f t="shared" si="11"/>
        <v>428419</v>
      </c>
      <c r="K20" s="768">
        <f t="shared" si="11"/>
        <v>428419</v>
      </c>
      <c r="L20" s="768">
        <f t="shared" si="11"/>
        <v>428419</v>
      </c>
      <c r="M20" s="768">
        <f t="shared" si="11"/>
        <v>428419</v>
      </c>
      <c r="N20" s="768">
        <f t="shared" si="11"/>
        <v>428415</v>
      </c>
      <c r="O20" s="804">
        <f>O13+O19+O17</f>
        <v>5141024</v>
      </c>
      <c r="P20" s="24"/>
    </row>
    <row r="21" spans="1:256" s="10" customFormat="1" ht="15" customHeight="1" x14ac:dyDescent="0.25">
      <c r="A21" s="730"/>
      <c r="B21" s="26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329"/>
    </row>
    <row r="22" spans="1:256" s="22" customFormat="1" ht="12.75" customHeight="1" x14ac:dyDescent="0.25">
      <c r="A22" s="1279" t="s">
        <v>356</v>
      </c>
      <c r="B22" s="26" t="s">
        <v>62</v>
      </c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329"/>
    </row>
    <row r="23" spans="1:256" s="20" customFormat="1" ht="15.75" customHeight="1" x14ac:dyDescent="0.25">
      <c r="A23" s="730" t="s">
        <v>357</v>
      </c>
      <c r="B23" s="21" t="s">
        <v>289</v>
      </c>
      <c r="C23" s="131">
        <f>ROUND(O23/12,0)</f>
        <v>76509</v>
      </c>
      <c r="D23" s="131">
        <f>C23</f>
        <v>76509</v>
      </c>
      <c r="E23" s="131">
        <f t="shared" ref="E23:M23" si="12">D23</f>
        <v>76509</v>
      </c>
      <c r="F23" s="131">
        <f t="shared" si="12"/>
        <v>76509</v>
      </c>
      <c r="G23" s="131">
        <f t="shared" si="12"/>
        <v>76509</v>
      </c>
      <c r="H23" s="131">
        <f t="shared" si="12"/>
        <v>76509</v>
      </c>
      <c r="I23" s="131">
        <f t="shared" si="12"/>
        <v>76509</v>
      </c>
      <c r="J23" s="131">
        <f t="shared" si="12"/>
        <v>76509</v>
      </c>
      <c r="K23" s="131">
        <f t="shared" si="12"/>
        <v>76509</v>
      </c>
      <c r="L23" s="131">
        <f t="shared" si="12"/>
        <v>76509</v>
      </c>
      <c r="M23" s="131">
        <f t="shared" si="12"/>
        <v>76509</v>
      </c>
      <c r="N23" s="131">
        <f>O23-11*M23</f>
        <v>76514</v>
      </c>
      <c r="O23" s="329">
        <f>Össz.önkor.mérleg.!E10</f>
        <v>918113</v>
      </c>
      <c r="P23" s="23"/>
    </row>
    <row r="24" spans="1:256" s="20" customFormat="1" ht="17.25" customHeight="1" x14ac:dyDescent="0.25">
      <c r="A24" s="730" t="s">
        <v>358</v>
      </c>
      <c r="B24" s="21" t="s">
        <v>290</v>
      </c>
      <c r="C24" s="131">
        <f t="shared" ref="C24:C30" si="13">ROUND(O24/12,0)</f>
        <v>10785</v>
      </c>
      <c r="D24" s="131">
        <f t="shared" ref="D24:M30" si="14">C24</f>
        <v>10785</v>
      </c>
      <c r="E24" s="131">
        <f t="shared" si="14"/>
        <v>10785</v>
      </c>
      <c r="F24" s="131">
        <f t="shared" si="14"/>
        <v>10785</v>
      </c>
      <c r="G24" s="131">
        <f t="shared" si="14"/>
        <v>10785</v>
      </c>
      <c r="H24" s="131">
        <f t="shared" si="14"/>
        <v>10785</v>
      </c>
      <c r="I24" s="131">
        <f t="shared" si="14"/>
        <v>10785</v>
      </c>
      <c r="J24" s="131">
        <f t="shared" si="14"/>
        <v>10785</v>
      </c>
      <c r="K24" s="131">
        <f t="shared" si="14"/>
        <v>10785</v>
      </c>
      <c r="L24" s="131">
        <f t="shared" si="14"/>
        <v>10785</v>
      </c>
      <c r="M24" s="131">
        <f t="shared" si="14"/>
        <v>10785</v>
      </c>
      <c r="N24" s="131">
        <f t="shared" ref="N24:N30" si="15">O24-11*M24</f>
        <v>10782</v>
      </c>
      <c r="O24" s="329">
        <f>Össz.önkor.mérleg.!E11</f>
        <v>129417</v>
      </c>
      <c r="P24" s="23"/>
    </row>
    <row r="25" spans="1:256" s="20" customFormat="1" ht="13.5" customHeight="1" x14ac:dyDescent="0.25">
      <c r="A25" s="730" t="s">
        <v>359</v>
      </c>
      <c r="B25" s="21" t="s">
        <v>291</v>
      </c>
      <c r="C25" s="131">
        <f t="shared" si="13"/>
        <v>107466</v>
      </c>
      <c r="D25" s="131">
        <f t="shared" si="14"/>
        <v>107466</v>
      </c>
      <c r="E25" s="131">
        <f t="shared" si="14"/>
        <v>107466</v>
      </c>
      <c r="F25" s="131">
        <f t="shared" si="14"/>
        <v>107466</v>
      </c>
      <c r="G25" s="131">
        <f t="shared" si="14"/>
        <v>107466</v>
      </c>
      <c r="H25" s="131">
        <f t="shared" si="14"/>
        <v>107466</v>
      </c>
      <c r="I25" s="131">
        <f t="shared" si="14"/>
        <v>107466</v>
      </c>
      <c r="J25" s="131">
        <f t="shared" si="14"/>
        <v>107466</v>
      </c>
      <c r="K25" s="131">
        <f t="shared" si="14"/>
        <v>107466</v>
      </c>
      <c r="L25" s="131">
        <f t="shared" si="14"/>
        <v>107466</v>
      </c>
      <c r="M25" s="131">
        <f t="shared" si="14"/>
        <v>107466</v>
      </c>
      <c r="N25" s="131">
        <f t="shared" si="15"/>
        <v>107466</v>
      </c>
      <c r="O25" s="329">
        <f>Össz.önkor.mérleg.!E12</f>
        <v>1289592</v>
      </c>
      <c r="P25" s="23"/>
    </row>
    <row r="26" spans="1:256" s="20" customFormat="1" ht="15" customHeight="1" x14ac:dyDescent="0.25">
      <c r="A26" s="730" t="s">
        <v>360</v>
      </c>
      <c r="B26" s="21" t="s">
        <v>426</v>
      </c>
      <c r="C26" s="131">
        <f t="shared" si="13"/>
        <v>1359</v>
      </c>
      <c r="D26" s="131">
        <f t="shared" si="14"/>
        <v>1359</v>
      </c>
      <c r="E26" s="131">
        <f t="shared" si="14"/>
        <v>1359</v>
      </c>
      <c r="F26" s="131">
        <f t="shared" si="14"/>
        <v>1359</v>
      </c>
      <c r="G26" s="131">
        <f t="shared" si="14"/>
        <v>1359</v>
      </c>
      <c r="H26" s="131">
        <f t="shared" si="14"/>
        <v>1359</v>
      </c>
      <c r="I26" s="131">
        <f t="shared" si="14"/>
        <v>1359</v>
      </c>
      <c r="J26" s="131">
        <f t="shared" si="14"/>
        <v>1359</v>
      </c>
      <c r="K26" s="131">
        <f t="shared" si="14"/>
        <v>1359</v>
      </c>
      <c r="L26" s="131">
        <f t="shared" si="14"/>
        <v>1359</v>
      </c>
      <c r="M26" s="131">
        <f t="shared" si="14"/>
        <v>1359</v>
      </c>
      <c r="N26" s="131">
        <f t="shared" si="15"/>
        <v>1360</v>
      </c>
      <c r="O26" s="329">
        <f>Össz.önkor.mérleg.!E14</f>
        <v>16309</v>
      </c>
      <c r="P26" s="23"/>
      <c r="IV26" s="23"/>
    </row>
    <row r="27" spans="1:256" s="20" customFormat="1" ht="15" customHeight="1" x14ac:dyDescent="0.25">
      <c r="A27" s="730" t="s">
        <v>361</v>
      </c>
      <c r="B27" s="21" t="s">
        <v>194</v>
      </c>
      <c r="C27" s="131">
        <f t="shared" si="13"/>
        <v>4986</v>
      </c>
      <c r="D27" s="131">
        <f t="shared" si="14"/>
        <v>4986</v>
      </c>
      <c r="E27" s="131">
        <f t="shared" si="14"/>
        <v>4986</v>
      </c>
      <c r="F27" s="131">
        <f t="shared" si="14"/>
        <v>4986</v>
      </c>
      <c r="G27" s="131">
        <f t="shared" si="14"/>
        <v>4986</v>
      </c>
      <c r="H27" s="131">
        <f t="shared" si="14"/>
        <v>4986</v>
      </c>
      <c r="I27" s="131">
        <f t="shared" si="14"/>
        <v>4986</v>
      </c>
      <c r="J27" s="131">
        <f t="shared" si="14"/>
        <v>4986</v>
      </c>
      <c r="K27" s="131">
        <f t="shared" si="14"/>
        <v>4986</v>
      </c>
      <c r="L27" s="131">
        <f t="shared" si="14"/>
        <v>4986</v>
      </c>
      <c r="M27" s="131">
        <f t="shared" si="14"/>
        <v>4986</v>
      </c>
      <c r="N27" s="131">
        <f t="shared" si="15"/>
        <v>4991</v>
      </c>
      <c r="O27" s="329">
        <f>Össz.önkor.mérleg.!E19</f>
        <v>59837</v>
      </c>
      <c r="P27" s="23"/>
    </row>
    <row r="28" spans="1:256" s="20" customFormat="1" ht="12.75" customHeight="1" x14ac:dyDescent="0.25">
      <c r="A28" s="730" t="s">
        <v>362</v>
      </c>
      <c r="B28" s="21" t="s">
        <v>292</v>
      </c>
      <c r="C28" s="131">
        <f t="shared" si="13"/>
        <v>3264</v>
      </c>
      <c r="D28" s="131">
        <f t="shared" si="14"/>
        <v>3264</v>
      </c>
      <c r="E28" s="131">
        <f t="shared" si="14"/>
        <v>3264</v>
      </c>
      <c r="F28" s="131">
        <f t="shared" si="14"/>
        <v>3264</v>
      </c>
      <c r="G28" s="131">
        <f t="shared" si="14"/>
        <v>3264</v>
      </c>
      <c r="H28" s="131">
        <f t="shared" si="14"/>
        <v>3264</v>
      </c>
      <c r="I28" s="131">
        <f t="shared" si="14"/>
        <v>3264</v>
      </c>
      <c r="J28" s="131">
        <f t="shared" si="14"/>
        <v>3264</v>
      </c>
      <c r="K28" s="131">
        <f t="shared" si="14"/>
        <v>3264</v>
      </c>
      <c r="L28" s="131">
        <f t="shared" si="14"/>
        <v>3264</v>
      </c>
      <c r="M28" s="131">
        <f t="shared" si="14"/>
        <v>3264</v>
      </c>
      <c r="N28" s="131">
        <f t="shared" si="15"/>
        <v>3262</v>
      </c>
      <c r="O28" s="329">
        <f>Össz.önkor.mérleg.!E17</f>
        <v>39166</v>
      </c>
      <c r="P28" s="23"/>
    </row>
    <row r="29" spans="1:256" s="20" customFormat="1" ht="15.75" customHeight="1" x14ac:dyDescent="0.25">
      <c r="A29" s="730" t="s">
        <v>363</v>
      </c>
      <c r="B29" s="21" t="s">
        <v>293</v>
      </c>
      <c r="C29" s="131">
        <f t="shared" si="13"/>
        <v>10185</v>
      </c>
      <c r="D29" s="131">
        <f t="shared" si="14"/>
        <v>10185</v>
      </c>
      <c r="E29" s="131">
        <f t="shared" si="14"/>
        <v>10185</v>
      </c>
      <c r="F29" s="131">
        <f t="shared" si="14"/>
        <v>10185</v>
      </c>
      <c r="G29" s="131">
        <f t="shared" si="14"/>
        <v>10185</v>
      </c>
      <c r="H29" s="131">
        <f t="shared" si="14"/>
        <v>10185</v>
      </c>
      <c r="I29" s="131">
        <f t="shared" si="14"/>
        <v>10185</v>
      </c>
      <c r="J29" s="131">
        <f t="shared" si="14"/>
        <v>10185</v>
      </c>
      <c r="K29" s="131">
        <f t="shared" si="14"/>
        <v>10185</v>
      </c>
      <c r="L29" s="131">
        <f t="shared" si="14"/>
        <v>10185</v>
      </c>
      <c r="M29" s="131">
        <f t="shared" si="14"/>
        <v>10185</v>
      </c>
      <c r="N29" s="131">
        <f t="shared" si="15"/>
        <v>10189</v>
      </c>
      <c r="O29" s="329">
        <f>Össz.önkor.mérleg.!E18+Össz.önkor.mérleg.!E22</f>
        <v>122224</v>
      </c>
      <c r="P29" s="23"/>
    </row>
    <row r="30" spans="1:256" s="20" customFormat="1" ht="15" customHeight="1" x14ac:dyDescent="0.25">
      <c r="A30" s="1280" t="s">
        <v>364</v>
      </c>
      <c r="B30" s="21" t="s">
        <v>454</v>
      </c>
      <c r="C30" s="131">
        <f t="shared" si="13"/>
        <v>2094</v>
      </c>
      <c r="D30" s="131">
        <f t="shared" si="14"/>
        <v>2094</v>
      </c>
      <c r="E30" s="131">
        <f t="shared" si="14"/>
        <v>2094</v>
      </c>
      <c r="F30" s="131">
        <f t="shared" si="14"/>
        <v>2094</v>
      </c>
      <c r="G30" s="131">
        <f t="shared" si="14"/>
        <v>2094</v>
      </c>
      <c r="H30" s="131">
        <f t="shared" si="14"/>
        <v>2094</v>
      </c>
      <c r="I30" s="131">
        <f t="shared" si="14"/>
        <v>2094</v>
      </c>
      <c r="J30" s="131">
        <f t="shared" si="14"/>
        <v>2094</v>
      </c>
      <c r="K30" s="131">
        <f t="shared" si="14"/>
        <v>2094</v>
      </c>
      <c r="L30" s="131">
        <f t="shared" si="14"/>
        <v>2094</v>
      </c>
      <c r="M30" s="131">
        <f t="shared" si="14"/>
        <v>2094</v>
      </c>
      <c r="N30" s="131">
        <f t="shared" si="15"/>
        <v>2088</v>
      </c>
      <c r="O30" s="329">
        <f>Össz.önkor.mérleg.!E20+Össz.önkor.mérleg.!E21</f>
        <v>25122</v>
      </c>
      <c r="P30" s="23"/>
    </row>
    <row r="31" spans="1:256" s="21" customFormat="1" ht="15.75" customHeight="1" x14ac:dyDescent="0.25">
      <c r="A31" s="1281" t="s">
        <v>365</v>
      </c>
      <c r="B31" s="563" t="s">
        <v>427</v>
      </c>
      <c r="C31" s="766">
        <f>SUM(C23:C30)</f>
        <v>216648</v>
      </c>
      <c r="D31" s="766">
        <f>SUM(D23:D30)</f>
        <v>216648</v>
      </c>
      <c r="E31" s="766">
        <f t="shared" ref="E31:N31" si="16">SUM(E23:E30)</f>
        <v>216648</v>
      </c>
      <c r="F31" s="766">
        <f t="shared" si="16"/>
        <v>216648</v>
      </c>
      <c r="G31" s="766">
        <f t="shared" si="16"/>
        <v>216648</v>
      </c>
      <c r="H31" s="766">
        <f t="shared" si="16"/>
        <v>216648</v>
      </c>
      <c r="I31" s="766">
        <f t="shared" si="16"/>
        <v>216648</v>
      </c>
      <c r="J31" s="766">
        <f t="shared" si="16"/>
        <v>216648</v>
      </c>
      <c r="K31" s="766">
        <f t="shared" si="16"/>
        <v>216648</v>
      </c>
      <c r="L31" s="766">
        <f t="shared" si="16"/>
        <v>216648</v>
      </c>
      <c r="M31" s="766">
        <f t="shared" si="16"/>
        <v>216648</v>
      </c>
      <c r="N31" s="766">
        <f t="shared" si="16"/>
        <v>216652</v>
      </c>
      <c r="O31" s="767">
        <f>SUM(O23:O30)</f>
        <v>2599780</v>
      </c>
      <c r="P31" s="263"/>
    </row>
    <row r="32" spans="1:256" s="21" customFormat="1" ht="15" customHeight="1" x14ac:dyDescent="0.25">
      <c r="A32" s="730" t="s">
        <v>366</v>
      </c>
      <c r="B32" s="21" t="s">
        <v>428</v>
      </c>
      <c r="C32" s="131">
        <f>ROUND(O32/12,0)</f>
        <v>190848</v>
      </c>
      <c r="D32" s="131">
        <f>C32</f>
        <v>190848</v>
      </c>
      <c r="E32" s="131">
        <f t="shared" ref="E32:M32" si="17">D32</f>
        <v>190848</v>
      </c>
      <c r="F32" s="131">
        <f t="shared" si="17"/>
        <v>190848</v>
      </c>
      <c r="G32" s="131">
        <f t="shared" si="17"/>
        <v>190848</v>
      </c>
      <c r="H32" s="131">
        <f t="shared" si="17"/>
        <v>190848</v>
      </c>
      <c r="I32" s="131">
        <f t="shared" si="17"/>
        <v>190848</v>
      </c>
      <c r="J32" s="131">
        <f t="shared" si="17"/>
        <v>190848</v>
      </c>
      <c r="K32" s="131">
        <f t="shared" si="17"/>
        <v>190848</v>
      </c>
      <c r="L32" s="131">
        <f t="shared" si="17"/>
        <v>190848</v>
      </c>
      <c r="M32" s="131">
        <f t="shared" si="17"/>
        <v>190848</v>
      </c>
      <c r="N32" s="131">
        <f>O32-11*M32</f>
        <v>190853</v>
      </c>
      <c r="O32" s="329">
        <f>Össz.önkor.mérleg.!E27</f>
        <v>2290181</v>
      </c>
      <c r="P32" s="263"/>
    </row>
    <row r="33" spans="1:16" s="21" customFormat="1" ht="15" customHeight="1" x14ac:dyDescent="0.25">
      <c r="A33" s="730" t="s">
        <v>374</v>
      </c>
      <c r="B33" s="21" t="s">
        <v>311</v>
      </c>
      <c r="C33" s="131">
        <f t="shared" ref="C33:C37" si="18">ROUND(O33/12,0)</f>
        <v>3817</v>
      </c>
      <c r="D33" s="131">
        <f t="shared" ref="D33:M38" si="19">C33</f>
        <v>3817</v>
      </c>
      <c r="E33" s="131">
        <f t="shared" si="19"/>
        <v>3817</v>
      </c>
      <c r="F33" s="131">
        <f t="shared" si="19"/>
        <v>3817</v>
      </c>
      <c r="G33" s="131">
        <f t="shared" si="19"/>
        <v>3817</v>
      </c>
      <c r="H33" s="131">
        <f t="shared" si="19"/>
        <v>3817</v>
      </c>
      <c r="I33" s="131">
        <f t="shared" si="19"/>
        <v>3817</v>
      </c>
      <c r="J33" s="131">
        <f t="shared" si="19"/>
        <v>3817</v>
      </c>
      <c r="K33" s="131">
        <f t="shared" si="19"/>
        <v>3817</v>
      </c>
      <c r="L33" s="131">
        <f t="shared" si="19"/>
        <v>3817</v>
      </c>
      <c r="M33" s="131">
        <f t="shared" si="19"/>
        <v>3817</v>
      </c>
      <c r="N33" s="131">
        <f t="shared" ref="N33:N38" si="20">O33-11*M33</f>
        <v>3813</v>
      </c>
      <c r="O33" s="329">
        <f>Össz.önkor.mérleg.!E28</f>
        <v>45800</v>
      </c>
      <c r="P33" s="263"/>
    </row>
    <row r="34" spans="1:16" s="21" customFormat="1" ht="15.75" customHeight="1" x14ac:dyDescent="0.25">
      <c r="A34" s="730" t="s">
        <v>375</v>
      </c>
      <c r="B34" s="21" t="s">
        <v>294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329"/>
    </row>
    <row r="35" spans="1:16" s="21" customFormat="1" ht="15.75" customHeight="1" x14ac:dyDescent="0.25">
      <c r="A35" s="730" t="s">
        <v>376</v>
      </c>
      <c r="B35" s="21" t="s">
        <v>452</v>
      </c>
      <c r="C35" s="131">
        <f t="shared" si="18"/>
        <v>1205</v>
      </c>
      <c r="D35" s="131">
        <f t="shared" si="19"/>
        <v>1205</v>
      </c>
      <c r="E35" s="131">
        <f t="shared" si="19"/>
        <v>1205</v>
      </c>
      <c r="F35" s="131">
        <f t="shared" si="19"/>
        <v>1205</v>
      </c>
      <c r="G35" s="131">
        <f t="shared" si="19"/>
        <v>1205</v>
      </c>
      <c r="H35" s="131">
        <f t="shared" si="19"/>
        <v>1205</v>
      </c>
      <c r="I35" s="131">
        <f t="shared" si="19"/>
        <v>1205</v>
      </c>
      <c r="J35" s="131">
        <f t="shared" si="19"/>
        <v>1205</v>
      </c>
      <c r="K35" s="131">
        <f t="shared" si="19"/>
        <v>1205</v>
      </c>
      <c r="L35" s="131">
        <f t="shared" si="19"/>
        <v>1205</v>
      </c>
      <c r="M35" s="131">
        <f t="shared" si="19"/>
        <v>1205</v>
      </c>
      <c r="N35" s="131">
        <f t="shared" si="20"/>
        <v>1210</v>
      </c>
      <c r="O35" s="329">
        <f>Össz.önkor.mérleg.!E30</f>
        <v>14465</v>
      </c>
    </row>
    <row r="36" spans="1:16" s="21" customFormat="1" ht="16.5" customHeight="1" x14ac:dyDescent="0.25">
      <c r="A36" s="730" t="s">
        <v>377</v>
      </c>
      <c r="B36" s="21" t="s">
        <v>453</v>
      </c>
      <c r="C36" s="131">
        <f t="shared" si="18"/>
        <v>244</v>
      </c>
      <c r="D36" s="131">
        <f t="shared" si="19"/>
        <v>244</v>
      </c>
      <c r="E36" s="131">
        <f t="shared" si="19"/>
        <v>244</v>
      </c>
      <c r="F36" s="131">
        <f t="shared" si="19"/>
        <v>244</v>
      </c>
      <c r="G36" s="131">
        <f t="shared" si="19"/>
        <v>244</v>
      </c>
      <c r="H36" s="131">
        <f t="shared" si="19"/>
        <v>244</v>
      </c>
      <c r="I36" s="131">
        <f t="shared" si="19"/>
        <v>244</v>
      </c>
      <c r="J36" s="131">
        <f t="shared" si="19"/>
        <v>244</v>
      </c>
      <c r="K36" s="131">
        <f t="shared" si="19"/>
        <v>244</v>
      </c>
      <c r="L36" s="131">
        <f t="shared" si="19"/>
        <v>244</v>
      </c>
      <c r="M36" s="131">
        <f t="shared" si="19"/>
        <v>244</v>
      </c>
      <c r="N36" s="131">
        <f t="shared" si="20"/>
        <v>243</v>
      </c>
      <c r="O36" s="329">
        <f>Össz.önkor.mérleg.!E32</f>
        <v>2927</v>
      </c>
      <c r="P36" s="263"/>
    </row>
    <row r="37" spans="1:16" s="21" customFormat="1" ht="15" customHeight="1" x14ac:dyDescent="0.25">
      <c r="A37" s="730" t="s">
        <v>378</v>
      </c>
      <c r="B37" s="21" t="s">
        <v>1159</v>
      </c>
      <c r="C37" s="131">
        <f t="shared" si="18"/>
        <v>687</v>
      </c>
      <c r="D37" s="131">
        <f t="shared" si="19"/>
        <v>687</v>
      </c>
      <c r="E37" s="131">
        <f t="shared" si="19"/>
        <v>687</v>
      </c>
      <c r="F37" s="131">
        <f t="shared" si="19"/>
        <v>687</v>
      </c>
      <c r="G37" s="131">
        <f t="shared" si="19"/>
        <v>687</v>
      </c>
      <c r="H37" s="131">
        <f t="shared" si="19"/>
        <v>687</v>
      </c>
      <c r="I37" s="131">
        <f t="shared" si="19"/>
        <v>687</v>
      </c>
      <c r="J37" s="131">
        <f t="shared" si="19"/>
        <v>687</v>
      </c>
      <c r="K37" s="131">
        <f t="shared" si="19"/>
        <v>687</v>
      </c>
      <c r="L37" s="131">
        <f t="shared" si="19"/>
        <v>687</v>
      </c>
      <c r="M37" s="131">
        <f t="shared" si="19"/>
        <v>687</v>
      </c>
      <c r="N37" s="131">
        <f t="shared" si="20"/>
        <v>689</v>
      </c>
      <c r="O37" s="329">
        <f>Össz.önkor.mérleg.!E33</f>
        <v>8246</v>
      </c>
      <c r="P37" s="263"/>
    </row>
    <row r="38" spans="1:16" s="21" customFormat="1" ht="15" customHeight="1" x14ac:dyDescent="0.25">
      <c r="A38" s="1280" t="s">
        <v>379</v>
      </c>
      <c r="B38" s="21" t="s">
        <v>1160</v>
      </c>
      <c r="C38" s="131">
        <f>ROUND(O38/12,)</f>
        <v>250</v>
      </c>
      <c r="D38" s="131">
        <f t="shared" si="19"/>
        <v>250</v>
      </c>
      <c r="E38" s="131">
        <f t="shared" si="19"/>
        <v>250</v>
      </c>
      <c r="F38" s="131">
        <f t="shared" si="19"/>
        <v>250</v>
      </c>
      <c r="G38" s="131">
        <f t="shared" si="19"/>
        <v>250</v>
      </c>
      <c r="H38" s="131">
        <f t="shared" si="19"/>
        <v>250</v>
      </c>
      <c r="I38" s="131">
        <f t="shared" si="19"/>
        <v>250</v>
      </c>
      <c r="J38" s="131">
        <f t="shared" si="19"/>
        <v>250</v>
      </c>
      <c r="K38" s="131">
        <f t="shared" si="19"/>
        <v>250</v>
      </c>
      <c r="L38" s="131">
        <f t="shared" si="19"/>
        <v>250</v>
      </c>
      <c r="M38" s="131">
        <f t="shared" si="19"/>
        <v>250</v>
      </c>
      <c r="N38" s="131">
        <f t="shared" si="20"/>
        <v>250</v>
      </c>
      <c r="O38" s="1284">
        <f>Össz.önkor.mérleg.!E31</f>
        <v>3000</v>
      </c>
      <c r="P38" s="263"/>
    </row>
    <row r="39" spans="1:16" s="26" customFormat="1" ht="15" customHeight="1" x14ac:dyDescent="0.25">
      <c r="A39" s="1281" t="s">
        <v>380</v>
      </c>
      <c r="B39" s="562" t="s">
        <v>455</v>
      </c>
      <c r="C39" s="765">
        <f>SUM(C32:C38)</f>
        <v>197051</v>
      </c>
      <c r="D39" s="765">
        <f t="shared" ref="D39:N39" si="21">SUM(D32:D38)</f>
        <v>197051</v>
      </c>
      <c r="E39" s="765">
        <f t="shared" si="21"/>
        <v>197051</v>
      </c>
      <c r="F39" s="765">
        <f t="shared" si="21"/>
        <v>197051</v>
      </c>
      <c r="G39" s="765">
        <f t="shared" si="21"/>
        <v>197051</v>
      </c>
      <c r="H39" s="765">
        <f t="shared" si="21"/>
        <v>197051</v>
      </c>
      <c r="I39" s="765">
        <f t="shared" si="21"/>
        <v>197051</v>
      </c>
      <c r="J39" s="765">
        <f t="shared" si="21"/>
        <v>197051</v>
      </c>
      <c r="K39" s="765">
        <f t="shared" si="21"/>
        <v>197051</v>
      </c>
      <c r="L39" s="765">
        <f t="shared" si="21"/>
        <v>197051</v>
      </c>
      <c r="M39" s="765">
        <f t="shared" si="21"/>
        <v>197051</v>
      </c>
      <c r="N39" s="765">
        <f t="shared" si="21"/>
        <v>197058</v>
      </c>
      <c r="O39" s="803">
        <f>SUM(O32:O38)</f>
        <v>2364619</v>
      </c>
      <c r="P39" s="25"/>
    </row>
    <row r="40" spans="1:16" s="26" customFormat="1" ht="15" customHeight="1" x14ac:dyDescent="0.25">
      <c r="A40" s="1282" t="s">
        <v>381</v>
      </c>
      <c r="B40" s="764" t="s">
        <v>781</v>
      </c>
      <c r="C40" s="769">
        <f>ROUND(O40/12,0)</f>
        <v>13120</v>
      </c>
      <c r="D40" s="769">
        <f>C40</f>
        <v>13120</v>
      </c>
      <c r="E40" s="769">
        <f t="shared" ref="E40:M40" si="22">D40</f>
        <v>13120</v>
      </c>
      <c r="F40" s="769">
        <f t="shared" si="22"/>
        <v>13120</v>
      </c>
      <c r="G40" s="769">
        <f t="shared" si="22"/>
        <v>13120</v>
      </c>
      <c r="H40" s="769">
        <f t="shared" si="22"/>
        <v>13120</v>
      </c>
      <c r="I40" s="769">
        <f t="shared" si="22"/>
        <v>13120</v>
      </c>
      <c r="J40" s="769">
        <f t="shared" si="22"/>
        <v>13120</v>
      </c>
      <c r="K40" s="769">
        <f t="shared" si="22"/>
        <v>13120</v>
      </c>
      <c r="L40" s="769">
        <f t="shared" si="22"/>
        <v>13120</v>
      </c>
      <c r="M40" s="769">
        <f t="shared" si="22"/>
        <v>13120</v>
      </c>
      <c r="N40" s="769">
        <f>O40-11*M40</f>
        <v>13120</v>
      </c>
      <c r="O40" s="805">
        <f>Össz.önkor.mérleg.!E41</f>
        <v>157440</v>
      </c>
      <c r="P40" s="25"/>
    </row>
    <row r="41" spans="1:16" s="26" customFormat="1" ht="15" customHeight="1" x14ac:dyDescent="0.25">
      <c r="A41" s="1282" t="s">
        <v>382</v>
      </c>
      <c r="B41" s="564" t="s">
        <v>544</v>
      </c>
      <c r="C41" s="770">
        <v>1600</v>
      </c>
      <c r="D41" s="770">
        <f>C41</f>
        <v>1600</v>
      </c>
      <c r="E41" s="770">
        <f t="shared" ref="E41:M41" si="23">D41</f>
        <v>1600</v>
      </c>
      <c r="F41" s="770">
        <f t="shared" si="23"/>
        <v>1600</v>
      </c>
      <c r="G41" s="770">
        <f t="shared" si="23"/>
        <v>1600</v>
      </c>
      <c r="H41" s="770">
        <f t="shared" si="23"/>
        <v>1600</v>
      </c>
      <c r="I41" s="770">
        <f t="shared" si="23"/>
        <v>1600</v>
      </c>
      <c r="J41" s="770">
        <f t="shared" si="23"/>
        <v>1600</v>
      </c>
      <c r="K41" s="770">
        <f t="shared" si="23"/>
        <v>1600</v>
      </c>
      <c r="L41" s="770">
        <f t="shared" si="23"/>
        <v>1600</v>
      </c>
      <c r="M41" s="770">
        <f t="shared" si="23"/>
        <v>1600</v>
      </c>
      <c r="N41" s="770">
        <f>O41-11*M41</f>
        <v>1585</v>
      </c>
      <c r="O41" s="806">
        <f>Össz.önkor.mérleg.!E48</f>
        <v>19185</v>
      </c>
      <c r="P41" s="25"/>
    </row>
    <row r="42" spans="1:16" s="20" customFormat="1" ht="15.75" customHeight="1" thickBot="1" x14ac:dyDescent="0.3">
      <c r="A42" s="1283" t="s">
        <v>429</v>
      </c>
      <c r="B42" s="807" t="s">
        <v>543</v>
      </c>
      <c r="C42" s="132">
        <f t="shared" ref="C42:N42" si="24">SUM(C40:C41)</f>
        <v>14720</v>
      </c>
      <c r="D42" s="132">
        <f t="shared" si="24"/>
        <v>14720</v>
      </c>
      <c r="E42" s="132">
        <f t="shared" si="24"/>
        <v>14720</v>
      </c>
      <c r="F42" s="132">
        <f t="shared" si="24"/>
        <v>14720</v>
      </c>
      <c r="G42" s="132">
        <f t="shared" si="24"/>
        <v>14720</v>
      </c>
      <c r="H42" s="132">
        <f t="shared" si="24"/>
        <v>14720</v>
      </c>
      <c r="I42" s="132">
        <f t="shared" si="24"/>
        <v>14720</v>
      </c>
      <c r="J42" s="132">
        <f t="shared" si="24"/>
        <v>14720</v>
      </c>
      <c r="K42" s="132">
        <f t="shared" si="24"/>
        <v>14720</v>
      </c>
      <c r="L42" s="132">
        <f t="shared" si="24"/>
        <v>14720</v>
      </c>
      <c r="M42" s="132">
        <f t="shared" si="24"/>
        <v>14720</v>
      </c>
      <c r="N42" s="132">
        <f t="shared" si="24"/>
        <v>14705</v>
      </c>
      <c r="O42" s="329">
        <f>O40+O41</f>
        <v>176625</v>
      </c>
    </row>
    <row r="43" spans="1:16" s="22" customFormat="1" ht="16.5" customHeight="1" thickBot="1" x14ac:dyDescent="0.3">
      <c r="A43" s="785" t="s">
        <v>430</v>
      </c>
      <c r="B43" s="811" t="s">
        <v>458</v>
      </c>
      <c r="C43" s="808">
        <f>C39+C31+C42</f>
        <v>428419</v>
      </c>
      <c r="D43" s="808">
        <f t="shared" ref="D43:L43" si="25">D39+D31+D42</f>
        <v>428419</v>
      </c>
      <c r="E43" s="808">
        <f>E39+E31+E42</f>
        <v>428419</v>
      </c>
      <c r="F43" s="808">
        <f>F39+F31+F42</f>
        <v>428419</v>
      </c>
      <c r="G43" s="808">
        <f t="shared" si="25"/>
        <v>428419</v>
      </c>
      <c r="H43" s="808">
        <f t="shared" si="25"/>
        <v>428419</v>
      </c>
      <c r="I43" s="808">
        <f t="shared" si="25"/>
        <v>428419</v>
      </c>
      <c r="J43" s="808">
        <f t="shared" si="25"/>
        <v>428419</v>
      </c>
      <c r="K43" s="808">
        <f t="shared" si="25"/>
        <v>428419</v>
      </c>
      <c r="L43" s="808">
        <f t="shared" si="25"/>
        <v>428419</v>
      </c>
      <c r="M43" s="808">
        <f>M39+M31+M42</f>
        <v>428419</v>
      </c>
      <c r="N43" s="808">
        <f>N39+N31+N42</f>
        <v>428415</v>
      </c>
      <c r="O43" s="809">
        <f>O31+O39+O42</f>
        <v>5141024</v>
      </c>
      <c r="P43" s="24"/>
    </row>
    <row r="44" spans="1:16" ht="12.75" customHeight="1" x14ac:dyDescent="0.25">
      <c r="B44" s="499"/>
      <c r="C44" s="526"/>
      <c r="D44" s="526"/>
      <c r="E44" s="526"/>
      <c r="F44" s="526"/>
      <c r="G44" s="526"/>
      <c r="H44" s="526"/>
      <c r="I44" s="526"/>
      <c r="J44" s="526"/>
      <c r="K44" s="526"/>
      <c r="L44" s="526"/>
      <c r="M44" s="526"/>
      <c r="N44" s="526"/>
      <c r="O44" s="526"/>
    </row>
    <row r="45" spans="1:16" ht="12.75" customHeight="1" x14ac:dyDescent="0.25"/>
    <row r="46" spans="1:16" ht="12.75" customHeight="1" x14ac:dyDescent="0.25"/>
    <row r="47" spans="1:16" ht="12.75" customHeight="1" x14ac:dyDescent="0.25">
      <c r="A47" s="225"/>
      <c r="B47" s="138"/>
    </row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  <pageSetUpPr fitToPage="1"/>
  </sheetPr>
  <dimension ref="A1:JB59"/>
  <sheetViews>
    <sheetView tabSelected="1" workbookViewId="0">
      <selection sqref="A1:AS1"/>
    </sheetView>
  </sheetViews>
  <sheetFormatPr defaultColWidth="9.140625" defaultRowHeight="15.75" x14ac:dyDescent="0.25"/>
  <cols>
    <col min="1" max="1" width="4.42578125" style="12" customWidth="1"/>
    <col min="2" max="2" width="38.85546875" style="16" customWidth="1"/>
    <col min="3" max="5" width="6.42578125" style="12" customWidth="1"/>
    <col min="6" max="6" width="6.85546875" style="12" customWidth="1"/>
    <col min="7" max="8" width="4.7109375" style="12" customWidth="1"/>
    <col min="9" max="9" width="5.42578125" style="12" customWidth="1"/>
    <col min="10" max="11" width="4" style="12" customWidth="1"/>
    <col min="12" max="12" width="5.7109375" style="12" bestFit="1" customWidth="1"/>
    <col min="13" max="15" width="7.42578125" style="12" customWidth="1"/>
    <col min="16" max="21" width="7.28515625" style="12" customWidth="1"/>
    <col min="22" max="22" width="6.7109375" style="12" customWidth="1"/>
    <col min="23" max="23" width="5.140625" style="12" customWidth="1"/>
    <col min="24" max="24" width="5.7109375" style="12" customWidth="1"/>
    <col min="25" max="32" width="6.7109375" style="12" customWidth="1"/>
    <col min="33" max="34" width="6.85546875" style="12" customWidth="1"/>
    <col min="35" max="35" width="6.5703125" style="12" customWidth="1"/>
    <col min="36" max="44" width="7.140625" style="12" customWidth="1"/>
    <col min="45" max="45" width="7.5703125" style="12" customWidth="1"/>
    <col min="46" max="16384" width="9.140625" style="11"/>
  </cols>
  <sheetData>
    <row r="1" spans="1:47" ht="15.75" customHeight="1" x14ac:dyDescent="0.25">
      <c r="A1" s="1532" t="s">
        <v>1203</v>
      </c>
      <c r="B1" s="1533"/>
      <c r="C1" s="1533"/>
      <c r="D1" s="1533"/>
      <c r="E1" s="1533"/>
      <c r="F1" s="1533"/>
      <c r="G1" s="1533"/>
      <c r="H1" s="1533"/>
      <c r="I1" s="1533"/>
      <c r="J1" s="1533"/>
      <c r="K1" s="1533"/>
      <c r="L1" s="1533"/>
      <c r="M1" s="1533"/>
      <c r="N1" s="1533"/>
      <c r="O1" s="1533"/>
      <c r="P1" s="1533"/>
      <c r="Q1" s="1533"/>
      <c r="R1" s="1533"/>
      <c r="S1" s="1533"/>
      <c r="T1" s="1533"/>
      <c r="U1" s="1533"/>
      <c r="V1" s="1533"/>
      <c r="W1" s="1533"/>
      <c r="X1" s="1533"/>
      <c r="Y1" s="1533"/>
      <c r="Z1" s="1533"/>
      <c r="AA1" s="1533"/>
      <c r="AB1" s="1533"/>
      <c r="AC1" s="1533"/>
      <c r="AD1" s="1533"/>
      <c r="AE1" s="1533"/>
      <c r="AF1" s="1533"/>
      <c r="AG1" s="1533"/>
      <c r="AH1" s="1533"/>
      <c r="AI1" s="1533"/>
      <c r="AJ1" s="1533"/>
      <c r="AK1" s="1533"/>
      <c r="AL1" s="1533"/>
      <c r="AM1" s="1533"/>
      <c r="AN1" s="1533"/>
      <c r="AO1" s="1533"/>
      <c r="AP1" s="1533"/>
      <c r="AQ1" s="1533"/>
      <c r="AR1" s="1533"/>
      <c r="AS1" s="1533"/>
    </row>
    <row r="2" spans="1:47" ht="15.75" customHeight="1" x14ac:dyDescent="0.25">
      <c r="A2" s="1416" t="s">
        <v>51</v>
      </c>
      <c r="B2" s="1416"/>
      <c r="C2" s="1416"/>
      <c r="D2" s="1416"/>
      <c r="E2" s="1416"/>
      <c r="F2" s="1416"/>
      <c r="G2" s="1416"/>
      <c r="H2" s="1416"/>
      <c r="I2" s="1416"/>
      <c r="J2" s="1416"/>
      <c r="K2" s="1416"/>
      <c r="L2" s="1416"/>
      <c r="M2" s="1416"/>
      <c r="N2" s="1416"/>
      <c r="O2" s="1416"/>
      <c r="P2" s="1416"/>
      <c r="Q2" s="1416"/>
      <c r="R2" s="1416"/>
      <c r="S2" s="1416"/>
      <c r="T2" s="1416"/>
      <c r="U2" s="1416"/>
      <c r="V2" s="1416"/>
      <c r="W2" s="1416"/>
      <c r="X2" s="1416"/>
      <c r="Y2" s="1416"/>
      <c r="Z2" s="1416"/>
      <c r="AA2" s="1416"/>
      <c r="AB2" s="1416"/>
      <c r="AC2" s="1416"/>
      <c r="AD2" s="1416"/>
      <c r="AE2" s="1416"/>
      <c r="AF2" s="1416"/>
      <c r="AG2" s="1416"/>
      <c r="AH2" s="1416"/>
      <c r="AI2" s="1416"/>
      <c r="AJ2" s="1416"/>
      <c r="AK2" s="1416"/>
      <c r="AL2" s="1416"/>
      <c r="AM2" s="1416"/>
      <c r="AN2" s="1416"/>
      <c r="AO2" s="1416"/>
      <c r="AP2" s="1416"/>
      <c r="AQ2" s="1416"/>
      <c r="AR2" s="1416"/>
      <c r="AS2" s="1416"/>
    </row>
    <row r="3" spans="1:47" ht="15.75" customHeight="1" x14ac:dyDescent="0.25">
      <c r="A3" s="1416" t="s">
        <v>804</v>
      </c>
      <c r="B3" s="1416"/>
      <c r="C3" s="1416"/>
      <c r="D3" s="1416"/>
      <c r="E3" s="1416"/>
      <c r="F3" s="1416"/>
      <c r="G3" s="1416"/>
      <c r="H3" s="1416"/>
      <c r="I3" s="1416"/>
      <c r="J3" s="1416"/>
      <c r="K3" s="1416"/>
      <c r="L3" s="1416"/>
      <c r="M3" s="1416"/>
      <c r="N3" s="1416"/>
      <c r="O3" s="1416"/>
      <c r="P3" s="1416"/>
      <c r="Q3" s="1416"/>
      <c r="R3" s="1416"/>
      <c r="S3" s="1416"/>
      <c r="T3" s="1416"/>
      <c r="U3" s="1416"/>
      <c r="V3" s="1416"/>
      <c r="W3" s="1416"/>
      <c r="X3" s="1416"/>
      <c r="Y3" s="1416"/>
      <c r="Z3" s="1416"/>
      <c r="AA3" s="1416"/>
      <c r="AB3" s="1416"/>
      <c r="AC3" s="1416"/>
      <c r="AD3" s="1416"/>
      <c r="AE3" s="1416"/>
      <c r="AF3" s="1416"/>
      <c r="AG3" s="1416"/>
      <c r="AH3" s="1416"/>
      <c r="AI3" s="1416"/>
      <c r="AJ3" s="1416"/>
      <c r="AK3" s="1416"/>
      <c r="AL3" s="1416"/>
      <c r="AM3" s="1416"/>
      <c r="AN3" s="1416"/>
      <c r="AO3" s="1416"/>
      <c r="AP3" s="1416"/>
      <c r="AQ3" s="1416"/>
      <c r="AR3" s="1416"/>
      <c r="AS3" s="1416"/>
    </row>
    <row r="4" spans="1:47" ht="15.75" customHeight="1" x14ac:dyDescent="0.25">
      <c r="B4" s="27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</row>
    <row r="5" spans="1:47" ht="27.75" customHeight="1" x14ac:dyDescent="0.25">
      <c r="A5" s="1534" t="s">
        <v>67</v>
      </c>
      <c r="B5" s="29" t="s">
        <v>54</v>
      </c>
      <c r="C5" s="1535" t="s">
        <v>55</v>
      </c>
      <c r="D5" s="1535"/>
      <c r="E5" s="1535"/>
      <c r="F5" s="1535"/>
      <c r="G5" s="1535" t="s">
        <v>56</v>
      </c>
      <c r="H5" s="1535"/>
      <c r="I5" s="1535"/>
      <c r="J5" s="1535" t="s">
        <v>57</v>
      </c>
      <c r="K5" s="1535"/>
      <c r="L5" s="1535"/>
      <c r="M5" s="1535"/>
      <c r="N5" s="1536" t="s">
        <v>298</v>
      </c>
      <c r="O5" s="1536"/>
      <c r="P5" s="1535" t="s">
        <v>299</v>
      </c>
      <c r="Q5" s="1535"/>
      <c r="R5" s="1535"/>
      <c r="S5" s="1535"/>
      <c r="T5" s="1535"/>
      <c r="U5" s="1535"/>
      <c r="V5" s="1535"/>
      <c r="W5" s="1535" t="s">
        <v>300</v>
      </c>
      <c r="X5" s="1536"/>
      <c r="Y5" s="1537" t="s">
        <v>399</v>
      </c>
      <c r="Z5" s="1537"/>
      <c r="AA5" s="1537"/>
      <c r="AB5" s="1537"/>
      <c r="AC5" s="1537"/>
      <c r="AD5" s="1537"/>
      <c r="AE5" s="1537"/>
      <c r="AF5" s="1537"/>
      <c r="AG5" s="1535" t="s">
        <v>405</v>
      </c>
      <c r="AH5" s="1535"/>
      <c r="AI5" s="1535"/>
      <c r="AJ5" s="1535" t="s">
        <v>406</v>
      </c>
      <c r="AK5" s="1535"/>
      <c r="AL5" s="1535"/>
      <c r="AM5" s="1535"/>
      <c r="AN5" s="1535"/>
      <c r="AO5" s="1535"/>
      <c r="AP5" s="1535"/>
      <c r="AQ5" s="1535"/>
      <c r="AR5" s="1537"/>
      <c r="AS5" s="1538"/>
    </row>
    <row r="6" spans="1:47" s="2" customFormat="1" ht="30.75" customHeight="1" x14ac:dyDescent="0.2">
      <c r="A6" s="1534"/>
      <c r="B6" s="1414" t="s">
        <v>459</v>
      </c>
      <c r="C6" s="1539" t="s">
        <v>460</v>
      </c>
      <c r="D6" s="1539"/>
      <c r="E6" s="1539"/>
      <c r="F6" s="1539"/>
      <c r="G6" s="1539"/>
      <c r="H6" s="1539"/>
      <c r="I6" s="1539"/>
      <c r="J6" s="1539" t="s">
        <v>461</v>
      </c>
      <c r="K6" s="1539"/>
      <c r="L6" s="1539"/>
      <c r="M6" s="1539"/>
      <c r="N6" s="1539"/>
      <c r="O6" s="1539"/>
      <c r="P6" s="1540" t="s">
        <v>462</v>
      </c>
      <c r="Q6" s="1540"/>
      <c r="R6" s="1540"/>
      <c r="S6" s="1540"/>
      <c r="T6" s="1540"/>
      <c r="U6" s="1540"/>
      <c r="V6" s="1540"/>
      <c r="W6" s="1540"/>
      <c r="X6" s="1540"/>
      <c r="Y6" s="1540" t="s">
        <v>350</v>
      </c>
      <c r="Z6" s="1540"/>
      <c r="AA6" s="1540"/>
      <c r="AB6" s="1540"/>
      <c r="AC6" s="1540"/>
      <c r="AD6" s="1540"/>
      <c r="AE6" s="1540"/>
      <c r="AF6" s="1540"/>
      <c r="AG6" s="1540"/>
      <c r="AH6" s="1540"/>
      <c r="AI6" s="1540"/>
      <c r="AJ6" s="1541" t="s">
        <v>463</v>
      </c>
      <c r="AK6" s="1541"/>
      <c r="AL6" s="1541"/>
      <c r="AM6" s="1541"/>
      <c r="AN6" s="1541"/>
      <c r="AO6" s="1541"/>
      <c r="AP6" s="1541"/>
      <c r="AQ6" s="1541"/>
      <c r="AR6" s="1565"/>
      <c r="AS6" s="1542"/>
    </row>
    <row r="7" spans="1:47" s="2" customFormat="1" ht="40.5" customHeight="1" x14ac:dyDescent="0.2">
      <c r="A7" s="1534"/>
      <c r="B7" s="1414"/>
      <c r="C7" s="1543" t="s">
        <v>464</v>
      </c>
      <c r="D7" s="1543"/>
      <c r="E7" s="1543"/>
      <c r="F7" s="1543"/>
      <c r="G7" s="1313" t="s">
        <v>465</v>
      </c>
      <c r="H7" s="1313"/>
      <c r="I7" s="1313"/>
      <c r="J7" s="1543" t="s">
        <v>466</v>
      </c>
      <c r="K7" s="1543"/>
      <c r="L7" s="1543"/>
      <c r="M7" s="1543"/>
      <c r="N7" s="1543" t="s">
        <v>465</v>
      </c>
      <c r="O7" s="1543"/>
      <c r="P7" s="1544" t="s">
        <v>466</v>
      </c>
      <c r="Q7" s="1544"/>
      <c r="R7" s="1544"/>
      <c r="S7" s="1544"/>
      <c r="T7" s="1544"/>
      <c r="U7" s="1544"/>
      <c r="V7" s="1544"/>
      <c r="W7" s="1543" t="s">
        <v>465</v>
      </c>
      <c r="X7" s="1545"/>
      <c r="Y7" s="1544" t="s">
        <v>466</v>
      </c>
      <c r="Z7" s="1544"/>
      <c r="AA7" s="1544"/>
      <c r="AB7" s="1544"/>
      <c r="AC7" s="1544"/>
      <c r="AD7" s="1544"/>
      <c r="AE7" s="1544"/>
      <c r="AF7" s="1544"/>
      <c r="AG7" s="1544" t="s">
        <v>467</v>
      </c>
      <c r="AH7" s="1544"/>
      <c r="AI7" s="1544"/>
      <c r="AJ7" s="1541"/>
      <c r="AK7" s="1541"/>
      <c r="AL7" s="1541"/>
      <c r="AM7" s="1541"/>
      <c r="AN7" s="1541"/>
      <c r="AO7" s="1541"/>
      <c r="AP7" s="1541"/>
      <c r="AQ7" s="1541"/>
      <c r="AR7" s="1565"/>
      <c r="AS7" s="1542"/>
    </row>
    <row r="8" spans="1:47" s="2" customFormat="1" ht="27" customHeight="1" x14ac:dyDescent="0.2">
      <c r="A8" s="1411"/>
      <c r="B8" s="1414"/>
      <c r="C8" s="30">
        <v>42736</v>
      </c>
      <c r="D8" s="30">
        <v>44713</v>
      </c>
      <c r="E8" s="30">
        <v>44804</v>
      </c>
      <c r="F8" s="30">
        <v>43100</v>
      </c>
      <c r="G8" s="30">
        <v>42736</v>
      </c>
      <c r="H8" s="30">
        <v>44743</v>
      </c>
      <c r="I8" s="30">
        <v>43100</v>
      </c>
      <c r="J8" s="30">
        <v>42736</v>
      </c>
      <c r="K8" s="30">
        <v>44713</v>
      </c>
      <c r="L8" s="30">
        <v>44926</v>
      </c>
      <c r="M8" s="30">
        <v>43100</v>
      </c>
      <c r="N8" s="30">
        <v>42736</v>
      </c>
      <c r="O8" s="30">
        <v>43100</v>
      </c>
      <c r="P8" s="30">
        <v>42736</v>
      </c>
      <c r="Q8" s="30">
        <v>44629</v>
      </c>
      <c r="R8" s="30">
        <v>44674</v>
      </c>
      <c r="S8" s="30">
        <v>44713</v>
      </c>
      <c r="T8" s="30">
        <v>44805</v>
      </c>
      <c r="U8" s="30">
        <v>44916</v>
      </c>
      <c r="V8" s="30">
        <v>43100</v>
      </c>
      <c r="W8" s="30">
        <v>42736</v>
      </c>
      <c r="X8" s="30">
        <v>43100</v>
      </c>
      <c r="Y8" s="30">
        <v>42736</v>
      </c>
      <c r="Z8" s="30">
        <v>44629</v>
      </c>
      <c r="AA8" s="30">
        <v>44674</v>
      </c>
      <c r="AB8" s="30">
        <v>44713</v>
      </c>
      <c r="AC8" s="30">
        <v>44804</v>
      </c>
      <c r="AD8" s="30">
        <v>44805</v>
      </c>
      <c r="AE8" s="30">
        <v>44916</v>
      </c>
      <c r="AF8" s="30">
        <v>43100</v>
      </c>
      <c r="AG8" s="30">
        <v>42736</v>
      </c>
      <c r="AH8" s="30">
        <v>44743</v>
      </c>
      <c r="AI8" s="30">
        <v>43100</v>
      </c>
      <c r="AJ8" s="30">
        <v>42736</v>
      </c>
      <c r="AK8" s="30">
        <v>44629</v>
      </c>
      <c r="AL8" s="30">
        <v>44674</v>
      </c>
      <c r="AM8" s="30">
        <v>44713</v>
      </c>
      <c r="AN8" s="30">
        <v>44743</v>
      </c>
      <c r="AO8" s="30">
        <v>44804</v>
      </c>
      <c r="AP8" s="30">
        <v>44805</v>
      </c>
      <c r="AQ8" s="30">
        <v>44916</v>
      </c>
      <c r="AR8" s="1566">
        <v>44926</v>
      </c>
      <c r="AS8" s="576">
        <v>43100</v>
      </c>
      <c r="AU8" s="577"/>
    </row>
    <row r="9" spans="1:47" s="2" customFormat="1" ht="13.9" customHeight="1" x14ac:dyDescent="0.25">
      <c r="A9" s="360"/>
      <c r="B9" s="19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578"/>
      <c r="AT9" s="577"/>
    </row>
    <row r="10" spans="1:47" s="2" customFormat="1" ht="13.9" customHeight="1" x14ac:dyDescent="0.2">
      <c r="A10" s="734" t="s">
        <v>307</v>
      </c>
      <c r="B10" s="723" t="s">
        <v>73</v>
      </c>
      <c r="C10" s="707">
        <v>2</v>
      </c>
      <c r="D10" s="707"/>
      <c r="E10" s="707"/>
      <c r="F10" s="707">
        <f>C10</f>
        <v>2</v>
      </c>
      <c r="G10" s="707"/>
      <c r="H10" s="707"/>
      <c r="I10" s="707"/>
      <c r="J10" s="706">
        <v>2</v>
      </c>
      <c r="K10" s="706"/>
      <c r="L10" s="706"/>
      <c r="M10" s="706" t="s">
        <v>468</v>
      </c>
      <c r="N10" s="706"/>
      <c r="O10" s="706"/>
      <c r="P10" s="706"/>
      <c r="Q10" s="706"/>
      <c r="R10" s="706"/>
      <c r="S10" s="706"/>
      <c r="T10" s="706"/>
      <c r="U10" s="706"/>
      <c r="V10" s="706"/>
      <c r="W10" s="706"/>
      <c r="X10" s="706"/>
      <c r="Y10" s="707">
        <v>2</v>
      </c>
      <c r="Z10" s="707"/>
      <c r="AA10" s="707"/>
      <c r="AB10" s="707"/>
      <c r="AC10" s="707"/>
      <c r="AD10" s="707"/>
      <c r="AE10" s="707"/>
      <c r="AF10" s="707">
        <v>2</v>
      </c>
      <c r="AG10" s="707"/>
      <c r="AH10" s="707"/>
      <c r="AI10" s="707"/>
      <c r="AJ10" s="543">
        <v>2</v>
      </c>
      <c r="AK10" s="543"/>
      <c r="AL10" s="543"/>
      <c r="AM10" s="543"/>
      <c r="AN10" s="543"/>
      <c r="AO10" s="543"/>
      <c r="AP10" s="543"/>
      <c r="AQ10" s="543"/>
      <c r="AR10" s="1567"/>
      <c r="AS10" s="579">
        <f>AJ10</f>
        <v>2</v>
      </c>
    </row>
    <row r="11" spans="1:47" s="2" customFormat="1" ht="13.9" customHeight="1" x14ac:dyDescent="0.25">
      <c r="A11" s="730"/>
      <c r="B11" s="496"/>
      <c r="C11" s="497"/>
      <c r="D11" s="497"/>
      <c r="E11" s="497"/>
      <c r="F11" s="498"/>
      <c r="G11" s="498"/>
      <c r="H11" s="498"/>
      <c r="I11" s="498"/>
      <c r="J11" s="498"/>
      <c r="K11" s="498"/>
      <c r="L11" s="498"/>
      <c r="M11" s="498"/>
      <c r="N11" s="498"/>
      <c r="O11" s="498"/>
      <c r="P11" s="498"/>
      <c r="Q11" s="498"/>
      <c r="R11" s="498"/>
      <c r="S11" s="498"/>
      <c r="T11" s="498"/>
      <c r="U11" s="498"/>
      <c r="V11" s="498"/>
      <c r="W11" s="498"/>
      <c r="X11" s="498"/>
      <c r="Y11" s="498"/>
      <c r="Z11" s="498"/>
      <c r="AA11" s="498"/>
      <c r="AB11" s="498"/>
      <c r="AC11" s="498"/>
      <c r="AD11" s="498"/>
      <c r="AE11" s="498"/>
      <c r="AF11" s="498"/>
      <c r="AG11" s="498"/>
      <c r="AH11" s="498"/>
      <c r="AI11" s="498"/>
      <c r="AJ11" s="498"/>
      <c r="AK11" s="498"/>
      <c r="AL11" s="498"/>
      <c r="AM11" s="498"/>
      <c r="AN11" s="498"/>
      <c r="AO11" s="498"/>
      <c r="AP11" s="498"/>
      <c r="AQ11" s="498"/>
      <c r="AR11" s="498"/>
      <c r="AS11" s="580"/>
      <c r="AT11" s="577"/>
    </row>
    <row r="12" spans="1:47" s="17" customFormat="1" ht="14.45" customHeight="1" x14ac:dyDescent="0.25">
      <c r="A12" s="734" t="s">
        <v>315</v>
      </c>
      <c r="B12" s="724" t="s">
        <v>233</v>
      </c>
      <c r="C12" s="527">
        <v>2</v>
      </c>
      <c r="D12" s="527"/>
      <c r="E12" s="527"/>
      <c r="F12" s="528">
        <f>C12+D12+E12</f>
        <v>2</v>
      </c>
      <c r="G12" s="528"/>
      <c r="H12" s="528"/>
      <c r="I12" s="528"/>
      <c r="J12" s="528">
        <v>33</v>
      </c>
      <c r="K12" s="528">
        <v>1</v>
      </c>
      <c r="L12" s="528">
        <v>-1</v>
      </c>
      <c r="M12" s="528">
        <f>J12</f>
        <v>33</v>
      </c>
      <c r="N12" s="528"/>
      <c r="O12" s="528"/>
      <c r="P12" s="528"/>
      <c r="Q12" s="528"/>
      <c r="R12" s="528"/>
      <c r="S12" s="528"/>
      <c r="T12" s="528"/>
      <c r="U12" s="528"/>
      <c r="V12" s="528"/>
      <c r="W12" s="528"/>
      <c r="X12" s="528"/>
      <c r="Y12" s="528">
        <f>C12+J12+P12</f>
        <v>35</v>
      </c>
      <c r="Z12" s="528"/>
      <c r="AA12" s="528"/>
      <c r="AB12" s="528"/>
      <c r="AC12" s="528"/>
      <c r="AD12" s="528"/>
      <c r="AE12" s="528"/>
      <c r="AF12" s="528">
        <f>SUM(Y12:AE12)</f>
        <v>35</v>
      </c>
      <c r="AG12" s="528"/>
      <c r="AH12" s="528"/>
      <c r="AI12" s="528"/>
      <c r="AJ12" s="529">
        <f>Y12</f>
        <v>35</v>
      </c>
      <c r="AK12" s="529"/>
      <c r="AL12" s="529"/>
      <c r="AM12" s="529">
        <v>1</v>
      </c>
      <c r="AN12" s="529"/>
      <c r="AO12" s="529"/>
      <c r="AP12" s="529"/>
      <c r="AQ12" s="529"/>
      <c r="AR12" s="1568">
        <v>-1</v>
      </c>
      <c r="AS12" s="579">
        <f>SUM(AJ12:AR12)</f>
        <v>35</v>
      </c>
    </row>
    <row r="13" spans="1:47" s="12" customFormat="1" ht="14.45" customHeight="1" x14ac:dyDescent="0.25">
      <c r="A13" s="732"/>
      <c r="B13" s="499"/>
      <c r="C13" s="499"/>
      <c r="D13" s="499"/>
      <c r="E13" s="499"/>
      <c r="F13" s="499"/>
      <c r="G13" s="499"/>
      <c r="H13" s="499"/>
      <c r="I13" s="499"/>
      <c r="J13" s="499"/>
      <c r="K13" s="499"/>
      <c r="L13" s="499"/>
      <c r="M13" s="499"/>
      <c r="N13" s="499"/>
      <c r="O13" s="499"/>
      <c r="P13" s="499"/>
      <c r="Q13" s="499"/>
      <c r="R13" s="499"/>
      <c r="S13" s="499"/>
      <c r="T13" s="499"/>
      <c r="U13" s="499"/>
      <c r="V13" s="499"/>
      <c r="W13" s="499"/>
      <c r="X13" s="499"/>
      <c r="Y13" s="499"/>
      <c r="Z13" s="499"/>
      <c r="AA13" s="499"/>
      <c r="AB13" s="499"/>
      <c r="AC13" s="499"/>
      <c r="AD13" s="499"/>
      <c r="AE13" s="499"/>
      <c r="AF13" s="499"/>
      <c r="AG13" s="499"/>
      <c r="AH13" s="499"/>
      <c r="AI13" s="499"/>
      <c r="AJ13" s="499"/>
      <c r="AK13" s="499"/>
      <c r="AL13" s="499"/>
      <c r="AM13" s="499"/>
      <c r="AN13" s="499"/>
      <c r="AO13" s="499"/>
      <c r="AP13" s="499"/>
      <c r="AQ13" s="499"/>
      <c r="AR13" s="499"/>
      <c r="AS13" s="581"/>
      <c r="AT13" s="246"/>
    </row>
    <row r="14" spans="1:47" ht="15.75" customHeight="1" x14ac:dyDescent="0.25">
      <c r="A14" s="732"/>
      <c r="B14" s="500"/>
      <c r="C14" s="501"/>
      <c r="D14" s="501"/>
      <c r="E14" s="501"/>
      <c r="F14" s="502"/>
      <c r="G14" s="502"/>
      <c r="H14" s="502"/>
      <c r="I14" s="502"/>
      <c r="J14" s="502"/>
      <c r="K14" s="502"/>
      <c r="L14" s="502"/>
      <c r="M14" s="503"/>
      <c r="N14" s="503"/>
      <c r="O14" s="503"/>
      <c r="P14" s="503"/>
      <c r="Q14" s="503"/>
      <c r="R14" s="503"/>
      <c r="S14" s="503"/>
      <c r="T14" s="503"/>
      <c r="U14" s="503"/>
      <c r="V14" s="503"/>
      <c r="W14" s="503"/>
      <c r="X14" s="503"/>
      <c r="Y14" s="503"/>
      <c r="Z14" s="503"/>
      <c r="AA14" s="503"/>
      <c r="AB14" s="503"/>
      <c r="AC14" s="503"/>
      <c r="AD14" s="503"/>
      <c r="AE14" s="503"/>
      <c r="AF14" s="504"/>
      <c r="AG14" s="504"/>
      <c r="AH14" s="504"/>
      <c r="AI14" s="504"/>
      <c r="AJ14" s="504"/>
      <c r="AK14" s="504"/>
      <c r="AL14" s="504"/>
      <c r="AM14" s="504"/>
      <c r="AN14" s="504"/>
      <c r="AO14" s="504"/>
      <c r="AP14" s="504"/>
      <c r="AQ14" s="504"/>
      <c r="AR14" s="504"/>
      <c r="AS14" s="582"/>
      <c r="AT14" s="225"/>
    </row>
    <row r="15" spans="1:47" s="12" customFormat="1" ht="14.45" customHeight="1" x14ac:dyDescent="0.25">
      <c r="A15" s="733"/>
      <c r="B15" s="533" t="s">
        <v>470</v>
      </c>
      <c r="C15" s="505"/>
      <c r="D15" s="505"/>
      <c r="E15" s="505"/>
      <c r="F15" s="506"/>
      <c r="G15" s="506"/>
      <c r="H15" s="506"/>
      <c r="I15" s="506"/>
      <c r="J15" s="506"/>
      <c r="K15" s="506"/>
      <c r="L15" s="506"/>
      <c r="M15" s="507"/>
      <c r="N15" s="507"/>
      <c r="O15" s="507"/>
      <c r="P15" s="507"/>
      <c r="Q15" s="507"/>
      <c r="R15" s="507"/>
      <c r="S15" s="507"/>
      <c r="T15" s="507"/>
      <c r="U15" s="507"/>
      <c r="V15" s="507"/>
      <c r="W15" s="507"/>
      <c r="X15" s="507"/>
      <c r="Y15" s="507"/>
      <c r="Z15" s="507"/>
      <c r="AA15" s="507"/>
      <c r="AB15" s="507"/>
      <c r="AC15" s="507"/>
      <c r="AD15" s="507"/>
      <c r="AE15" s="507"/>
      <c r="AF15" s="679"/>
      <c r="AG15" s="679"/>
      <c r="AH15" s="679"/>
      <c r="AI15" s="679"/>
      <c r="AJ15" s="679"/>
      <c r="AK15" s="679"/>
      <c r="AL15" s="679"/>
      <c r="AM15" s="679"/>
      <c r="AN15" s="679"/>
      <c r="AO15" s="679"/>
      <c r="AP15" s="679"/>
      <c r="AQ15" s="679"/>
      <c r="AR15" s="679"/>
      <c r="AS15" s="680"/>
      <c r="AT15" s="246"/>
    </row>
    <row r="16" spans="1:47" s="20" customFormat="1" ht="14.45" customHeight="1" x14ac:dyDescent="0.25">
      <c r="A16" s="735" t="s">
        <v>316</v>
      </c>
      <c r="B16" s="725" t="s">
        <v>655</v>
      </c>
      <c r="C16" s="544"/>
      <c r="D16" s="544"/>
      <c r="E16" s="544"/>
      <c r="F16" s="538"/>
      <c r="G16" s="538"/>
      <c r="H16" s="538"/>
      <c r="I16" s="538"/>
      <c r="J16" s="538"/>
      <c r="K16" s="538"/>
      <c r="L16" s="538"/>
      <c r="M16" s="538"/>
      <c r="N16" s="538"/>
      <c r="O16" s="538"/>
      <c r="P16" s="538">
        <v>19</v>
      </c>
      <c r="Q16" s="538">
        <v>-1</v>
      </c>
      <c r="R16" s="538"/>
      <c r="S16" s="538"/>
      <c r="T16" s="538"/>
      <c r="U16" s="538"/>
      <c r="V16" s="528">
        <f>SUM(P16:U16)</f>
        <v>18</v>
      </c>
      <c r="W16" s="538"/>
      <c r="X16" s="538"/>
      <c r="Y16" s="528">
        <f>C16+J16+P16</f>
        <v>19</v>
      </c>
      <c r="Z16" s="538">
        <v>-1</v>
      </c>
      <c r="AA16" s="538"/>
      <c r="AB16" s="538"/>
      <c r="AC16" s="538"/>
      <c r="AD16" s="528"/>
      <c r="AE16" s="528"/>
      <c r="AF16" s="528">
        <f>SUM(Y16:AE16)</f>
        <v>18</v>
      </c>
      <c r="AG16" s="528"/>
      <c r="AH16" s="528"/>
      <c r="AI16" s="528"/>
      <c r="AJ16" s="528">
        <f>Y16+AG16/2</f>
        <v>19</v>
      </c>
      <c r="AK16" s="538">
        <v>-1</v>
      </c>
      <c r="AL16" s="538"/>
      <c r="AM16" s="538"/>
      <c r="AN16" s="538"/>
      <c r="AO16" s="538"/>
      <c r="AP16" s="528"/>
      <c r="AQ16" s="528"/>
      <c r="AR16" s="1569"/>
      <c r="AS16" s="708">
        <f>SUM(AJ16:AQ16)</f>
        <v>18</v>
      </c>
    </row>
    <row r="17" spans="1:47" s="20" customFormat="1" ht="14.45" customHeight="1" x14ac:dyDescent="0.25">
      <c r="A17" s="735" t="s">
        <v>317</v>
      </c>
      <c r="B17" s="725" t="s">
        <v>657</v>
      </c>
      <c r="C17" s="537"/>
      <c r="D17" s="537"/>
      <c r="E17" s="537"/>
      <c r="F17" s="538"/>
      <c r="G17" s="538"/>
      <c r="H17" s="538"/>
      <c r="I17" s="538"/>
      <c r="J17" s="538"/>
      <c r="K17" s="538"/>
      <c r="L17" s="538"/>
      <c r="M17" s="538"/>
      <c r="N17" s="538"/>
      <c r="O17" s="538"/>
      <c r="P17" s="538">
        <v>14</v>
      </c>
      <c r="Q17" s="538"/>
      <c r="R17" s="538"/>
      <c r="S17" s="538"/>
      <c r="T17" s="538"/>
      <c r="U17" s="538"/>
      <c r="V17" s="528">
        <f t="shared" ref="V17:V19" si="0">SUM(P17:U17)</f>
        <v>14</v>
      </c>
      <c r="W17" s="538"/>
      <c r="X17" s="538"/>
      <c r="Y17" s="528">
        <f>C17+J17+P17</f>
        <v>14</v>
      </c>
      <c r="Z17" s="538"/>
      <c r="AA17" s="538"/>
      <c r="AB17" s="538"/>
      <c r="AC17" s="538"/>
      <c r="AD17" s="528"/>
      <c r="AE17" s="528"/>
      <c r="AF17" s="528">
        <f t="shared" ref="AF17:AF18" si="1">SUM(Y17:AE17)</f>
        <v>14</v>
      </c>
      <c r="AG17" s="528"/>
      <c r="AH17" s="528"/>
      <c r="AI17" s="528"/>
      <c r="AJ17" s="528">
        <f>Y17+AG17/2</f>
        <v>14</v>
      </c>
      <c r="AK17" s="538"/>
      <c r="AL17" s="538"/>
      <c r="AM17" s="538"/>
      <c r="AN17" s="538"/>
      <c r="AO17" s="538"/>
      <c r="AP17" s="528"/>
      <c r="AQ17" s="528"/>
      <c r="AR17" s="1569"/>
      <c r="AS17" s="708">
        <f t="shared" ref="AS17:AS19" si="2">SUM(AJ17:AQ17)</f>
        <v>14</v>
      </c>
    </row>
    <row r="18" spans="1:47" s="20" customFormat="1" ht="14.45" customHeight="1" x14ac:dyDescent="0.25">
      <c r="A18" s="735" t="s">
        <v>318</v>
      </c>
      <c r="B18" s="725" t="s">
        <v>656</v>
      </c>
      <c r="C18" s="537"/>
      <c r="D18" s="537"/>
      <c r="E18" s="537"/>
      <c r="F18" s="538"/>
      <c r="G18" s="538"/>
      <c r="H18" s="538"/>
      <c r="I18" s="538"/>
      <c r="J18" s="538"/>
      <c r="K18" s="538"/>
      <c r="L18" s="538"/>
      <c r="M18" s="538"/>
      <c r="N18" s="538"/>
      <c r="O18" s="538"/>
      <c r="P18" s="538">
        <v>20</v>
      </c>
      <c r="Q18" s="538"/>
      <c r="R18" s="538">
        <v>-1</v>
      </c>
      <c r="S18" s="538"/>
      <c r="T18" s="538"/>
      <c r="U18" s="538"/>
      <c r="V18" s="528">
        <f t="shared" si="0"/>
        <v>19</v>
      </c>
      <c r="W18" s="538"/>
      <c r="X18" s="538"/>
      <c r="Y18" s="528">
        <f>C18+J18+P18</f>
        <v>20</v>
      </c>
      <c r="Z18" s="538"/>
      <c r="AA18" s="538">
        <v>-1</v>
      </c>
      <c r="AB18" s="538"/>
      <c r="AC18" s="538"/>
      <c r="AD18" s="528"/>
      <c r="AE18" s="528"/>
      <c r="AF18" s="528">
        <f t="shared" si="1"/>
        <v>19</v>
      </c>
      <c r="AG18" s="528"/>
      <c r="AH18" s="528"/>
      <c r="AI18" s="528"/>
      <c r="AJ18" s="528">
        <f>Y18+AG18/2</f>
        <v>20</v>
      </c>
      <c r="AK18" s="538"/>
      <c r="AL18" s="538">
        <v>-1</v>
      </c>
      <c r="AM18" s="538"/>
      <c r="AN18" s="538"/>
      <c r="AO18" s="538"/>
      <c r="AP18" s="528"/>
      <c r="AQ18" s="528"/>
      <c r="AR18" s="1569"/>
      <c r="AS18" s="708">
        <f t="shared" si="2"/>
        <v>19</v>
      </c>
    </row>
    <row r="19" spans="1:47" s="20" customFormat="1" ht="14.45" customHeight="1" x14ac:dyDescent="0.25">
      <c r="A19" s="734" t="s">
        <v>320</v>
      </c>
      <c r="B19" s="724" t="s">
        <v>471</v>
      </c>
      <c r="C19" s="527"/>
      <c r="D19" s="527"/>
      <c r="E19" s="527"/>
      <c r="F19" s="541"/>
      <c r="G19" s="541"/>
      <c r="H19" s="541"/>
      <c r="I19" s="541"/>
      <c r="J19" s="541"/>
      <c r="K19" s="541"/>
      <c r="L19" s="541"/>
      <c r="M19" s="538"/>
      <c r="N19" s="538"/>
      <c r="O19" s="538"/>
      <c r="P19" s="528">
        <f>SUM(P16:P18)</f>
        <v>53</v>
      </c>
      <c r="Q19" s="528">
        <f t="shared" ref="Q19:U19" si="3">SUM(Q16:Q18)</f>
        <v>-1</v>
      </c>
      <c r="R19" s="528">
        <f t="shared" si="3"/>
        <v>-1</v>
      </c>
      <c r="S19" s="528"/>
      <c r="T19" s="528">
        <f t="shared" si="3"/>
        <v>0</v>
      </c>
      <c r="U19" s="528">
        <f t="shared" si="3"/>
        <v>0</v>
      </c>
      <c r="V19" s="528">
        <f t="shared" si="0"/>
        <v>51</v>
      </c>
      <c r="W19" s="528"/>
      <c r="X19" s="528"/>
      <c r="Y19" s="528">
        <f>C19+J19+P19</f>
        <v>53</v>
      </c>
      <c r="Z19" s="528">
        <f>F19+M19+Q19</f>
        <v>-1</v>
      </c>
      <c r="AA19" s="528">
        <f>G19+N19+R19</f>
        <v>-1</v>
      </c>
      <c r="AB19" s="528"/>
      <c r="AC19" s="528"/>
      <c r="AD19" s="528">
        <f>I19+O19+T19</f>
        <v>0</v>
      </c>
      <c r="AE19" s="528">
        <v>0</v>
      </c>
      <c r="AF19" s="528">
        <f>SUM(AF16:AF18)</f>
        <v>51</v>
      </c>
      <c r="AG19" s="528"/>
      <c r="AH19" s="528"/>
      <c r="AI19" s="528"/>
      <c r="AJ19" s="542">
        <f>Y19+AG19/2</f>
        <v>53</v>
      </c>
      <c r="AK19" s="542">
        <f>Z19+AH19/2</f>
        <v>-1</v>
      </c>
      <c r="AL19" s="542">
        <f>AA19+AI19/2</f>
        <v>-1</v>
      </c>
      <c r="AM19" s="542"/>
      <c r="AN19" s="542"/>
      <c r="AO19" s="542"/>
      <c r="AP19" s="542">
        <v>0</v>
      </c>
      <c r="AQ19" s="542">
        <v>0</v>
      </c>
      <c r="AR19" s="1570"/>
      <c r="AS19" s="708">
        <f t="shared" si="2"/>
        <v>51</v>
      </c>
    </row>
    <row r="20" spans="1:47" s="12" customFormat="1" ht="13.5" customHeight="1" x14ac:dyDescent="0.25">
      <c r="A20" s="736"/>
      <c r="B20" s="508"/>
      <c r="C20" s="509"/>
      <c r="D20" s="509"/>
      <c r="E20" s="509"/>
      <c r="F20" s="510"/>
      <c r="G20" s="510"/>
      <c r="H20" s="510"/>
      <c r="I20" s="510"/>
      <c r="J20" s="510"/>
      <c r="K20" s="510"/>
      <c r="L20" s="510"/>
      <c r="M20" s="511"/>
      <c r="N20" s="511"/>
      <c r="O20" s="511"/>
      <c r="P20" s="511"/>
      <c r="Q20" s="511"/>
      <c r="R20" s="511"/>
      <c r="S20" s="511"/>
      <c r="T20" s="511"/>
      <c r="U20" s="511"/>
      <c r="V20" s="511"/>
      <c r="W20" s="511"/>
      <c r="X20" s="511"/>
      <c r="Y20" s="511"/>
      <c r="Z20" s="511"/>
      <c r="AA20" s="511"/>
      <c r="AB20" s="511"/>
      <c r="AC20" s="511"/>
      <c r="AD20" s="511"/>
      <c r="AE20" s="511"/>
      <c r="AF20" s="511"/>
      <c r="AG20" s="511"/>
      <c r="AH20" s="511"/>
      <c r="AI20" s="511"/>
      <c r="AJ20" s="511"/>
      <c r="AK20" s="511"/>
      <c r="AL20" s="511"/>
      <c r="AM20" s="511"/>
      <c r="AN20" s="511"/>
      <c r="AO20" s="511"/>
      <c r="AP20" s="511"/>
      <c r="AQ20" s="511"/>
      <c r="AR20" s="511"/>
      <c r="AS20" s="583"/>
      <c r="AT20" s="246"/>
    </row>
    <row r="21" spans="1:47" ht="12.75" customHeight="1" x14ac:dyDescent="0.25">
      <c r="A21" s="732"/>
      <c r="B21" s="500"/>
      <c r="C21" s="501"/>
      <c r="D21" s="501"/>
      <c r="E21" s="501"/>
      <c r="F21" s="502"/>
      <c r="G21" s="502"/>
      <c r="H21" s="502"/>
      <c r="I21" s="502"/>
      <c r="J21" s="502"/>
      <c r="K21" s="502"/>
      <c r="L21" s="502"/>
      <c r="M21" s="512"/>
      <c r="N21" s="512"/>
      <c r="O21" s="512"/>
      <c r="P21" s="512"/>
      <c r="Q21" s="512"/>
      <c r="R21" s="512"/>
      <c r="S21" s="512"/>
      <c r="T21" s="512"/>
      <c r="U21" s="512"/>
      <c r="V21" s="503"/>
      <c r="W21" s="503"/>
      <c r="X21" s="503"/>
      <c r="Y21" s="503"/>
      <c r="Z21" s="503"/>
      <c r="AA21" s="503"/>
      <c r="AB21" s="503"/>
      <c r="AC21" s="503"/>
      <c r="AD21" s="503"/>
      <c r="AE21" s="503"/>
      <c r="AF21" s="503"/>
      <c r="AG21" s="503"/>
      <c r="AH21" s="503"/>
      <c r="AI21" s="503"/>
      <c r="AJ21" s="503"/>
      <c r="AK21" s="503"/>
      <c r="AL21" s="503"/>
      <c r="AM21" s="503"/>
      <c r="AN21" s="503"/>
      <c r="AO21" s="503"/>
      <c r="AP21" s="503"/>
      <c r="AQ21" s="503"/>
      <c r="AR21" s="503"/>
      <c r="AS21" s="584"/>
    </row>
    <row r="22" spans="1:47" s="12" customFormat="1" ht="27" customHeight="1" x14ac:dyDescent="0.25">
      <c r="A22" s="733"/>
      <c r="B22" s="533" t="s">
        <v>658</v>
      </c>
      <c r="C22" s="505"/>
      <c r="D22" s="505"/>
      <c r="E22" s="505"/>
      <c r="F22" s="506"/>
      <c r="G22" s="506"/>
      <c r="H22" s="506"/>
      <c r="I22" s="506"/>
      <c r="J22" s="506"/>
      <c r="K22" s="506"/>
      <c r="L22" s="506"/>
      <c r="M22" s="506"/>
      <c r="N22" s="506"/>
      <c r="O22" s="506"/>
      <c r="P22" s="506"/>
      <c r="Q22" s="506"/>
      <c r="R22" s="506"/>
      <c r="S22" s="506"/>
      <c r="T22" s="506"/>
      <c r="U22" s="506"/>
      <c r="V22" s="506"/>
      <c r="W22" s="506"/>
      <c r="X22" s="506"/>
      <c r="Y22" s="503"/>
      <c r="Z22" s="503"/>
      <c r="AA22" s="503"/>
      <c r="AB22" s="503"/>
      <c r="AC22" s="503"/>
      <c r="AD22" s="503"/>
      <c r="AE22" s="503"/>
      <c r="AF22" s="503"/>
      <c r="AG22" s="503"/>
      <c r="AH22" s="503"/>
      <c r="AI22" s="503"/>
      <c r="AJ22" s="503"/>
      <c r="AK22" s="503"/>
      <c r="AL22" s="503"/>
      <c r="AM22" s="503"/>
      <c r="AN22" s="503"/>
      <c r="AO22" s="503"/>
      <c r="AP22" s="503"/>
      <c r="AQ22" s="503"/>
      <c r="AR22" s="503"/>
      <c r="AS22" s="591"/>
    </row>
    <row r="23" spans="1:47" s="20" customFormat="1" ht="27.75" customHeight="1" x14ac:dyDescent="0.25">
      <c r="A23" s="735" t="s">
        <v>321</v>
      </c>
      <c r="B23" s="725" t="s">
        <v>1106</v>
      </c>
      <c r="C23" s="537"/>
      <c r="D23" s="537"/>
      <c r="E23" s="537"/>
      <c r="F23" s="538"/>
      <c r="G23" s="538"/>
      <c r="H23" s="538"/>
      <c r="I23" s="538"/>
      <c r="J23" s="538"/>
      <c r="K23" s="538"/>
      <c r="L23" s="538"/>
      <c r="M23" s="528"/>
      <c r="N23" s="528"/>
      <c r="O23" s="528"/>
      <c r="P23" s="538">
        <v>6</v>
      </c>
      <c r="Q23" s="538"/>
      <c r="R23" s="538"/>
      <c r="S23" s="538"/>
      <c r="T23" s="538"/>
      <c r="U23" s="538"/>
      <c r="V23" s="528">
        <f>P23</f>
        <v>6</v>
      </c>
      <c r="W23" s="538"/>
      <c r="X23" s="538"/>
      <c r="Y23" s="528">
        <f t="shared" ref="Y23:Y32" si="4">C23+J23+P23</f>
        <v>6</v>
      </c>
      <c r="Z23" s="528"/>
      <c r="AA23" s="528"/>
      <c r="AB23" s="528"/>
      <c r="AC23" s="528"/>
      <c r="AD23" s="528"/>
      <c r="AE23" s="528"/>
      <c r="AF23" s="528">
        <f t="shared" ref="AF23:AF33" si="5">F23+M23+V23</f>
        <v>6</v>
      </c>
      <c r="AG23" s="528"/>
      <c r="AH23" s="528"/>
      <c r="AI23" s="528"/>
      <c r="AJ23" s="528">
        <f t="shared" ref="AJ23:AJ33" si="6">C23+J23+P23+W23/2</f>
        <v>6</v>
      </c>
      <c r="AK23" s="528"/>
      <c r="AL23" s="528"/>
      <c r="AM23" s="528"/>
      <c r="AN23" s="528"/>
      <c r="AO23" s="528"/>
      <c r="AP23" s="528"/>
      <c r="AQ23" s="528"/>
      <c r="AR23" s="1569"/>
      <c r="AS23" s="709">
        <f t="shared" ref="AS23:AS33" si="7">F23+M23+V23+X23/2</f>
        <v>6</v>
      </c>
    </row>
    <row r="24" spans="1:47" s="20" customFormat="1" ht="14.45" customHeight="1" x14ac:dyDescent="0.25">
      <c r="A24" s="735" t="s">
        <v>322</v>
      </c>
      <c r="B24" s="725" t="s">
        <v>472</v>
      </c>
      <c r="C24" s="537"/>
      <c r="D24" s="537"/>
      <c r="E24" s="537"/>
      <c r="F24" s="538"/>
      <c r="G24" s="538"/>
      <c r="H24" s="538"/>
      <c r="I24" s="538"/>
      <c r="J24" s="538"/>
      <c r="K24" s="538"/>
      <c r="L24" s="538"/>
      <c r="M24" s="538"/>
      <c r="N24" s="538"/>
      <c r="O24" s="538"/>
      <c r="P24" s="538">
        <v>1</v>
      </c>
      <c r="Q24" s="538"/>
      <c r="R24" s="538"/>
      <c r="S24" s="538"/>
      <c r="T24" s="538"/>
      <c r="U24" s="538"/>
      <c r="V24" s="528">
        <f t="shared" ref="V24:V33" si="8">P24</f>
        <v>1</v>
      </c>
      <c r="W24" s="538"/>
      <c r="X24" s="538"/>
      <c r="Y24" s="528">
        <f t="shared" si="4"/>
        <v>1</v>
      </c>
      <c r="Z24" s="528"/>
      <c r="AA24" s="528"/>
      <c r="AB24" s="528"/>
      <c r="AC24" s="528"/>
      <c r="AD24" s="528"/>
      <c r="AE24" s="528"/>
      <c r="AF24" s="528">
        <f t="shared" si="5"/>
        <v>1</v>
      </c>
      <c r="AG24" s="528"/>
      <c r="AH24" s="528"/>
      <c r="AI24" s="528"/>
      <c r="AJ24" s="528">
        <f t="shared" si="6"/>
        <v>1</v>
      </c>
      <c r="AK24" s="528"/>
      <c r="AL24" s="528"/>
      <c r="AM24" s="528"/>
      <c r="AN24" s="528"/>
      <c r="AO24" s="528"/>
      <c r="AP24" s="528"/>
      <c r="AQ24" s="528"/>
      <c r="AR24" s="1569"/>
      <c r="AS24" s="709">
        <f t="shared" si="7"/>
        <v>1</v>
      </c>
    </row>
    <row r="25" spans="1:47" s="20" customFormat="1" ht="14.25" customHeight="1" x14ac:dyDescent="0.25">
      <c r="A25" s="735" t="s">
        <v>351</v>
      </c>
      <c r="B25" s="725" t="s">
        <v>595</v>
      </c>
      <c r="C25" s="537"/>
      <c r="D25" s="537"/>
      <c r="E25" s="537"/>
      <c r="F25" s="538"/>
      <c r="G25" s="538"/>
      <c r="H25" s="538"/>
      <c r="I25" s="538"/>
      <c r="J25" s="538"/>
      <c r="K25" s="538"/>
      <c r="L25" s="538"/>
      <c r="M25" s="538"/>
      <c r="N25" s="538"/>
      <c r="O25" s="538"/>
      <c r="P25" s="538">
        <v>31</v>
      </c>
      <c r="Q25" s="538"/>
      <c r="R25" s="538"/>
      <c r="S25" s="538">
        <v>1</v>
      </c>
      <c r="T25" s="538"/>
      <c r="U25" s="538"/>
      <c r="V25" s="528">
        <f>P25+S25</f>
        <v>32</v>
      </c>
      <c r="W25" s="538"/>
      <c r="X25" s="538"/>
      <c r="Y25" s="528">
        <f t="shared" si="4"/>
        <v>31</v>
      </c>
      <c r="Z25" s="528"/>
      <c r="AA25" s="528"/>
      <c r="AB25" s="528">
        <v>1</v>
      </c>
      <c r="AC25" s="528"/>
      <c r="AD25" s="528"/>
      <c r="AE25" s="528"/>
      <c r="AF25" s="528">
        <f t="shared" si="5"/>
        <v>32</v>
      </c>
      <c r="AG25" s="528"/>
      <c r="AH25" s="528"/>
      <c r="AI25" s="528"/>
      <c r="AJ25" s="528">
        <f t="shared" si="6"/>
        <v>31</v>
      </c>
      <c r="AK25" s="528"/>
      <c r="AL25" s="528"/>
      <c r="AM25" s="528">
        <v>1</v>
      </c>
      <c r="AN25" s="528"/>
      <c r="AO25" s="528"/>
      <c r="AP25" s="528"/>
      <c r="AQ25" s="528"/>
      <c r="AR25" s="1569"/>
      <c r="AS25" s="709">
        <f t="shared" si="7"/>
        <v>32</v>
      </c>
    </row>
    <row r="26" spans="1:47" s="722" customFormat="1" ht="29.25" customHeight="1" x14ac:dyDescent="0.2">
      <c r="A26" s="735" t="s">
        <v>352</v>
      </c>
      <c r="B26" s="726" t="s">
        <v>596</v>
      </c>
      <c r="C26" s="720"/>
      <c r="D26" s="720"/>
      <c r="E26" s="720"/>
      <c r="F26" s="539"/>
      <c r="G26" s="539"/>
      <c r="H26" s="539"/>
      <c r="I26" s="539"/>
      <c r="J26" s="539"/>
      <c r="K26" s="539"/>
      <c r="L26" s="539"/>
      <c r="M26" s="539"/>
      <c r="N26" s="539"/>
      <c r="O26" s="539"/>
      <c r="P26" s="539">
        <v>2</v>
      </c>
      <c r="Q26" s="539"/>
      <c r="R26" s="539"/>
      <c r="S26" s="539"/>
      <c r="T26" s="539"/>
      <c r="U26" s="539"/>
      <c r="V26" s="540">
        <f t="shared" si="8"/>
        <v>2</v>
      </c>
      <c r="W26" s="539"/>
      <c r="X26" s="539"/>
      <c r="Y26" s="540">
        <f t="shared" si="4"/>
        <v>2</v>
      </c>
      <c r="Z26" s="540"/>
      <c r="AA26" s="540"/>
      <c r="AB26" s="540"/>
      <c r="AC26" s="540"/>
      <c r="AD26" s="540"/>
      <c r="AE26" s="540"/>
      <c r="AF26" s="540">
        <f t="shared" si="5"/>
        <v>2</v>
      </c>
      <c r="AG26" s="540"/>
      <c r="AH26" s="540"/>
      <c r="AI26" s="540"/>
      <c r="AJ26" s="540">
        <f t="shared" si="6"/>
        <v>2</v>
      </c>
      <c r="AK26" s="540"/>
      <c r="AL26" s="540"/>
      <c r="AM26" s="540"/>
      <c r="AN26" s="540"/>
      <c r="AO26" s="540"/>
      <c r="AP26" s="540"/>
      <c r="AQ26" s="540"/>
      <c r="AR26" s="1571"/>
      <c r="AS26" s="721">
        <f t="shared" si="7"/>
        <v>2</v>
      </c>
    </row>
    <row r="27" spans="1:47" s="20" customFormat="1" ht="14.45" customHeight="1" x14ac:dyDescent="0.25">
      <c r="A27" s="735" t="s">
        <v>353</v>
      </c>
      <c r="B27" s="725" t="s">
        <v>486</v>
      </c>
      <c r="C27" s="537"/>
      <c r="D27" s="537"/>
      <c r="E27" s="537"/>
      <c r="F27" s="538"/>
      <c r="G27" s="538"/>
      <c r="H27" s="538"/>
      <c r="I27" s="538"/>
      <c r="J27" s="538"/>
      <c r="K27" s="538"/>
      <c r="L27" s="538"/>
      <c r="M27" s="538"/>
      <c r="N27" s="538"/>
      <c r="O27" s="538"/>
      <c r="P27" s="538">
        <v>2</v>
      </c>
      <c r="Q27" s="538"/>
      <c r="R27" s="538"/>
      <c r="S27" s="538"/>
      <c r="T27" s="538"/>
      <c r="U27" s="538"/>
      <c r="V27" s="528">
        <f t="shared" si="8"/>
        <v>2</v>
      </c>
      <c r="W27" s="538"/>
      <c r="X27" s="538"/>
      <c r="Y27" s="528">
        <f t="shared" si="4"/>
        <v>2</v>
      </c>
      <c r="Z27" s="528"/>
      <c r="AA27" s="528"/>
      <c r="AB27" s="528"/>
      <c r="AC27" s="528"/>
      <c r="AD27" s="528"/>
      <c r="AE27" s="528"/>
      <c r="AF27" s="528">
        <f t="shared" si="5"/>
        <v>2</v>
      </c>
      <c r="AG27" s="528"/>
      <c r="AH27" s="528"/>
      <c r="AI27" s="528"/>
      <c r="AJ27" s="528">
        <f t="shared" si="6"/>
        <v>2</v>
      </c>
      <c r="AK27" s="528"/>
      <c r="AL27" s="528"/>
      <c r="AM27" s="528"/>
      <c r="AN27" s="528"/>
      <c r="AO27" s="528"/>
      <c r="AP27" s="528"/>
      <c r="AQ27" s="528"/>
      <c r="AR27" s="1569"/>
      <c r="AS27" s="709">
        <f t="shared" si="7"/>
        <v>2</v>
      </c>
    </row>
    <row r="28" spans="1:47" s="20" customFormat="1" ht="14.45" customHeight="1" x14ac:dyDescent="0.25">
      <c r="A28" s="735" t="s">
        <v>354</v>
      </c>
      <c r="B28" s="725" t="s">
        <v>473</v>
      </c>
      <c r="C28" s="537"/>
      <c r="D28" s="537"/>
      <c r="E28" s="537"/>
      <c r="F28" s="538"/>
      <c r="G28" s="538"/>
      <c r="H28" s="538"/>
      <c r="I28" s="538"/>
      <c r="J28" s="538"/>
      <c r="K28" s="538"/>
      <c r="L28" s="538"/>
      <c r="M28" s="538"/>
      <c r="N28" s="538"/>
      <c r="O28" s="538"/>
      <c r="P28" s="538">
        <v>2</v>
      </c>
      <c r="Q28" s="538"/>
      <c r="R28" s="538"/>
      <c r="S28" s="538"/>
      <c r="T28" s="538"/>
      <c r="U28" s="538"/>
      <c r="V28" s="528">
        <f t="shared" si="8"/>
        <v>2</v>
      </c>
      <c r="W28" s="538"/>
      <c r="X28" s="538"/>
      <c r="Y28" s="528">
        <f t="shared" si="4"/>
        <v>2</v>
      </c>
      <c r="Z28" s="528"/>
      <c r="AA28" s="528"/>
      <c r="AB28" s="528"/>
      <c r="AC28" s="528"/>
      <c r="AD28" s="528"/>
      <c r="AE28" s="528"/>
      <c r="AF28" s="528">
        <f t="shared" si="5"/>
        <v>2</v>
      </c>
      <c r="AG28" s="528"/>
      <c r="AH28" s="528"/>
      <c r="AI28" s="528"/>
      <c r="AJ28" s="528">
        <f t="shared" si="6"/>
        <v>2</v>
      </c>
      <c r="AK28" s="528"/>
      <c r="AL28" s="528"/>
      <c r="AM28" s="528"/>
      <c r="AN28" s="528"/>
      <c r="AO28" s="528"/>
      <c r="AP28" s="528"/>
      <c r="AQ28" s="528"/>
      <c r="AR28" s="1569"/>
      <c r="AS28" s="709">
        <f t="shared" si="7"/>
        <v>2</v>
      </c>
      <c r="AU28" s="21"/>
    </row>
    <row r="29" spans="1:47" s="20" customFormat="1" ht="14.45" customHeight="1" x14ac:dyDescent="0.25">
      <c r="A29" s="735" t="s">
        <v>355</v>
      </c>
      <c r="B29" s="725" t="s">
        <v>474</v>
      </c>
      <c r="C29" s="537"/>
      <c r="D29" s="537"/>
      <c r="E29" s="537"/>
      <c r="F29" s="538"/>
      <c r="G29" s="538"/>
      <c r="H29" s="538"/>
      <c r="I29" s="538"/>
      <c r="J29" s="538"/>
      <c r="K29" s="538"/>
      <c r="L29" s="538"/>
      <c r="M29" s="538"/>
      <c r="N29" s="538"/>
      <c r="O29" s="538"/>
      <c r="P29" s="538">
        <v>5</v>
      </c>
      <c r="Q29" s="538"/>
      <c r="R29" s="538"/>
      <c r="S29" s="538">
        <v>-1</v>
      </c>
      <c r="T29" s="538"/>
      <c r="U29" s="538"/>
      <c r="V29" s="528">
        <f>P29+S29</f>
        <v>4</v>
      </c>
      <c r="W29" s="538"/>
      <c r="X29" s="538"/>
      <c r="Y29" s="528">
        <f t="shared" si="4"/>
        <v>5</v>
      </c>
      <c r="Z29" s="528"/>
      <c r="AA29" s="528"/>
      <c r="AB29" s="528">
        <v>-1</v>
      </c>
      <c r="AC29" s="528"/>
      <c r="AD29" s="528"/>
      <c r="AE29" s="528"/>
      <c r="AF29" s="528">
        <f t="shared" si="5"/>
        <v>4</v>
      </c>
      <c r="AG29" s="528"/>
      <c r="AH29" s="528"/>
      <c r="AI29" s="528"/>
      <c r="AJ29" s="528">
        <f t="shared" si="6"/>
        <v>5</v>
      </c>
      <c r="AK29" s="528"/>
      <c r="AL29" s="528"/>
      <c r="AM29" s="528">
        <v>-1</v>
      </c>
      <c r="AN29" s="528"/>
      <c r="AO29" s="528"/>
      <c r="AP29" s="528"/>
      <c r="AQ29" s="528"/>
      <c r="AR29" s="1569"/>
      <c r="AS29" s="709">
        <f t="shared" si="7"/>
        <v>4</v>
      </c>
    </row>
    <row r="30" spans="1:47" s="20" customFormat="1" ht="29.25" customHeight="1" x14ac:dyDescent="0.25">
      <c r="A30" s="735" t="s">
        <v>356</v>
      </c>
      <c r="B30" s="725" t="s">
        <v>768</v>
      </c>
      <c r="C30" s="537"/>
      <c r="D30" s="537"/>
      <c r="E30" s="537"/>
      <c r="F30" s="538"/>
      <c r="G30" s="538"/>
      <c r="H30" s="538"/>
      <c r="I30" s="538"/>
      <c r="J30" s="538"/>
      <c r="K30" s="538"/>
      <c r="L30" s="538"/>
      <c r="M30" s="538"/>
      <c r="N30" s="538"/>
      <c r="O30" s="538"/>
      <c r="P30" s="538">
        <v>2</v>
      </c>
      <c r="Q30" s="538"/>
      <c r="R30" s="538"/>
      <c r="S30" s="538"/>
      <c r="T30" s="538"/>
      <c r="U30" s="538"/>
      <c r="V30" s="528">
        <f t="shared" si="8"/>
        <v>2</v>
      </c>
      <c r="W30" s="538"/>
      <c r="X30" s="538"/>
      <c r="Y30" s="528">
        <f t="shared" si="4"/>
        <v>2</v>
      </c>
      <c r="Z30" s="528"/>
      <c r="AA30" s="528"/>
      <c r="AB30" s="528"/>
      <c r="AC30" s="528"/>
      <c r="AD30" s="528"/>
      <c r="AE30" s="528"/>
      <c r="AF30" s="528">
        <f t="shared" si="5"/>
        <v>2</v>
      </c>
      <c r="AG30" s="528"/>
      <c r="AH30" s="528"/>
      <c r="AI30" s="528"/>
      <c r="AJ30" s="528">
        <f t="shared" si="6"/>
        <v>2</v>
      </c>
      <c r="AK30" s="528"/>
      <c r="AL30" s="528"/>
      <c r="AM30" s="528"/>
      <c r="AN30" s="528"/>
      <c r="AO30" s="528"/>
      <c r="AP30" s="528"/>
      <c r="AQ30" s="528"/>
      <c r="AR30" s="1569"/>
      <c r="AS30" s="709">
        <f t="shared" si="7"/>
        <v>2</v>
      </c>
    </row>
    <row r="31" spans="1:47" s="722" customFormat="1" ht="42.75" customHeight="1" x14ac:dyDescent="0.2">
      <c r="A31" s="735" t="s">
        <v>357</v>
      </c>
      <c r="B31" s="726" t="s">
        <v>597</v>
      </c>
      <c r="C31" s="720"/>
      <c r="D31" s="720"/>
      <c r="E31" s="720"/>
      <c r="F31" s="539"/>
      <c r="G31" s="539"/>
      <c r="H31" s="539"/>
      <c r="I31" s="539"/>
      <c r="J31" s="539"/>
      <c r="K31" s="539"/>
      <c r="L31" s="539"/>
      <c r="M31" s="539"/>
      <c r="N31" s="539"/>
      <c r="O31" s="539"/>
      <c r="P31" s="539">
        <v>5</v>
      </c>
      <c r="Q31" s="539"/>
      <c r="R31" s="539"/>
      <c r="S31" s="539"/>
      <c r="T31" s="539"/>
      <c r="U31" s="539"/>
      <c r="V31" s="540">
        <f t="shared" si="8"/>
        <v>5</v>
      </c>
      <c r="W31" s="539"/>
      <c r="X31" s="539"/>
      <c r="Y31" s="540">
        <f t="shared" si="4"/>
        <v>5</v>
      </c>
      <c r="Z31" s="540"/>
      <c r="AA31" s="540"/>
      <c r="AB31" s="540"/>
      <c r="AC31" s="540"/>
      <c r="AD31" s="540"/>
      <c r="AE31" s="540"/>
      <c r="AF31" s="540">
        <f t="shared" si="5"/>
        <v>5</v>
      </c>
      <c r="AG31" s="540"/>
      <c r="AH31" s="540"/>
      <c r="AI31" s="540"/>
      <c r="AJ31" s="540">
        <f t="shared" si="6"/>
        <v>5</v>
      </c>
      <c r="AK31" s="540"/>
      <c r="AL31" s="540"/>
      <c r="AM31" s="540"/>
      <c r="AN31" s="540"/>
      <c r="AO31" s="540"/>
      <c r="AP31" s="540"/>
      <c r="AQ31" s="540"/>
      <c r="AR31" s="1571"/>
      <c r="AS31" s="721">
        <f t="shared" si="7"/>
        <v>5</v>
      </c>
    </row>
    <row r="32" spans="1:47" s="20" customFormat="1" ht="14.25" customHeight="1" x14ac:dyDescent="0.25">
      <c r="A32" s="735" t="s">
        <v>358</v>
      </c>
      <c r="B32" s="725" t="s">
        <v>1107</v>
      </c>
      <c r="C32" s="537"/>
      <c r="D32" s="537"/>
      <c r="E32" s="537"/>
      <c r="F32" s="538"/>
      <c r="G32" s="538"/>
      <c r="H32" s="538"/>
      <c r="I32" s="538"/>
      <c r="J32" s="538"/>
      <c r="K32" s="538"/>
      <c r="L32" s="538"/>
      <c r="M32" s="538"/>
      <c r="N32" s="538"/>
      <c r="O32" s="538"/>
      <c r="P32" s="538">
        <v>2</v>
      </c>
      <c r="Q32" s="538"/>
      <c r="R32" s="538"/>
      <c r="S32" s="538"/>
      <c r="T32" s="538"/>
      <c r="U32" s="538"/>
      <c r="V32" s="528">
        <f t="shared" si="8"/>
        <v>2</v>
      </c>
      <c r="W32" s="538"/>
      <c r="X32" s="538"/>
      <c r="Y32" s="528">
        <f t="shared" si="4"/>
        <v>2</v>
      </c>
      <c r="Z32" s="528"/>
      <c r="AA32" s="528"/>
      <c r="AB32" s="528"/>
      <c r="AC32" s="528"/>
      <c r="AD32" s="528"/>
      <c r="AE32" s="528"/>
      <c r="AF32" s="528">
        <f t="shared" si="5"/>
        <v>2</v>
      </c>
      <c r="AG32" s="528"/>
      <c r="AH32" s="528"/>
      <c r="AI32" s="528"/>
      <c r="AJ32" s="528">
        <f t="shared" si="6"/>
        <v>2</v>
      </c>
      <c r="AK32" s="528"/>
      <c r="AL32" s="528"/>
      <c r="AM32" s="528"/>
      <c r="AN32" s="528"/>
      <c r="AO32" s="528"/>
      <c r="AP32" s="528"/>
      <c r="AQ32" s="528"/>
      <c r="AR32" s="1569"/>
      <c r="AS32" s="709">
        <f t="shared" si="7"/>
        <v>2</v>
      </c>
    </row>
    <row r="33" spans="1:46" s="20" customFormat="1" ht="14.25" customHeight="1" x14ac:dyDescent="0.25">
      <c r="A33" s="734" t="s">
        <v>359</v>
      </c>
      <c r="B33" s="724" t="s">
        <v>475</v>
      </c>
      <c r="C33" s="527"/>
      <c r="D33" s="527"/>
      <c r="E33" s="527"/>
      <c r="F33" s="541"/>
      <c r="G33" s="541"/>
      <c r="H33" s="541"/>
      <c r="I33" s="541"/>
      <c r="J33" s="541"/>
      <c r="K33" s="541"/>
      <c r="L33" s="541"/>
      <c r="M33" s="528"/>
      <c r="N33" s="528"/>
      <c r="O33" s="528"/>
      <c r="P33" s="528">
        <f>SUM(P23:P32)</f>
        <v>58</v>
      </c>
      <c r="Q33" s="528"/>
      <c r="R33" s="528"/>
      <c r="S33" s="528"/>
      <c r="T33" s="528"/>
      <c r="U33" s="528"/>
      <c r="V33" s="528">
        <f t="shared" si="8"/>
        <v>58</v>
      </c>
      <c r="W33" s="528"/>
      <c r="X33" s="528"/>
      <c r="Y33" s="528">
        <f>SUM(Y23:Y32)</f>
        <v>58</v>
      </c>
      <c r="Z33" s="528"/>
      <c r="AA33" s="528"/>
      <c r="AB33" s="528"/>
      <c r="AC33" s="528"/>
      <c r="AD33" s="528"/>
      <c r="AE33" s="528"/>
      <c r="AF33" s="528">
        <f t="shared" si="5"/>
        <v>58</v>
      </c>
      <c r="AG33" s="528"/>
      <c r="AH33" s="528"/>
      <c r="AI33" s="528"/>
      <c r="AJ33" s="542">
        <f t="shared" si="6"/>
        <v>58</v>
      </c>
      <c r="AK33" s="542"/>
      <c r="AL33" s="542"/>
      <c r="AM33" s="542"/>
      <c r="AN33" s="542"/>
      <c r="AO33" s="542"/>
      <c r="AP33" s="542"/>
      <c r="AQ33" s="542"/>
      <c r="AR33" s="1570"/>
      <c r="AS33" s="710">
        <f t="shared" si="7"/>
        <v>58</v>
      </c>
    </row>
    <row r="34" spans="1:46" s="20" customFormat="1" ht="14.45" customHeight="1" x14ac:dyDescent="0.25">
      <c r="A34" s="733"/>
      <c r="B34" s="514"/>
      <c r="C34" s="513"/>
      <c r="D34" s="513"/>
      <c r="E34" s="513"/>
      <c r="F34" s="502"/>
      <c r="G34" s="502"/>
      <c r="H34" s="502"/>
      <c r="I34" s="502"/>
      <c r="J34" s="502"/>
      <c r="K34" s="502"/>
      <c r="L34" s="502"/>
      <c r="M34" s="512"/>
      <c r="N34" s="512"/>
      <c r="O34" s="512"/>
      <c r="P34" s="503"/>
      <c r="Q34" s="503"/>
      <c r="R34" s="503"/>
      <c r="S34" s="503"/>
      <c r="T34" s="503"/>
      <c r="U34" s="503"/>
      <c r="V34" s="503"/>
      <c r="W34" s="503"/>
      <c r="X34" s="503"/>
      <c r="Y34" s="503"/>
      <c r="Z34" s="503"/>
      <c r="AA34" s="503"/>
      <c r="AB34" s="503"/>
      <c r="AC34" s="503"/>
      <c r="AD34" s="503"/>
      <c r="AE34" s="503"/>
      <c r="AF34" s="503"/>
      <c r="AG34" s="503"/>
      <c r="AH34" s="503"/>
      <c r="AI34" s="503"/>
      <c r="AJ34" s="515"/>
      <c r="AK34" s="515"/>
      <c r="AL34" s="515"/>
      <c r="AM34" s="515"/>
      <c r="AN34" s="515"/>
      <c r="AO34" s="515"/>
      <c r="AP34" s="515"/>
      <c r="AQ34" s="515"/>
      <c r="AR34" s="515"/>
      <c r="AS34" s="585"/>
    </row>
    <row r="35" spans="1:46" s="20" customFormat="1" ht="14.45" customHeight="1" x14ac:dyDescent="0.25">
      <c r="A35" s="745"/>
      <c r="B35" s="22" t="s">
        <v>489</v>
      </c>
      <c r="C35" s="513"/>
      <c r="D35" s="513"/>
      <c r="E35" s="513"/>
      <c r="F35" s="502"/>
      <c r="G35" s="502"/>
      <c r="H35" s="502"/>
      <c r="I35" s="502"/>
      <c r="J35" s="502"/>
      <c r="K35" s="502"/>
      <c r="L35" s="502"/>
      <c r="M35" s="512"/>
      <c r="N35" s="512"/>
      <c r="O35" s="512"/>
      <c r="P35" s="503"/>
      <c r="Q35" s="503"/>
      <c r="R35" s="503"/>
      <c r="S35" s="503"/>
      <c r="T35" s="503"/>
      <c r="U35" s="503"/>
      <c r="V35" s="503"/>
      <c r="W35" s="503"/>
      <c r="X35" s="503"/>
      <c r="Y35" s="503"/>
      <c r="Z35" s="503"/>
      <c r="AA35" s="503"/>
      <c r="AB35" s="503"/>
      <c r="AC35" s="503"/>
      <c r="AD35" s="503"/>
      <c r="AE35" s="503"/>
      <c r="AF35" s="503"/>
      <c r="AG35" s="503"/>
      <c r="AH35" s="503"/>
      <c r="AI35" s="503"/>
      <c r="AJ35" s="515"/>
      <c r="AK35" s="515"/>
      <c r="AL35" s="515"/>
      <c r="AM35" s="515"/>
      <c r="AN35" s="515"/>
      <c r="AO35" s="515"/>
      <c r="AP35" s="515"/>
      <c r="AQ35" s="515"/>
      <c r="AR35" s="515"/>
      <c r="AS35" s="586"/>
    </row>
    <row r="36" spans="1:46" s="20" customFormat="1" ht="14.45" customHeight="1" x14ac:dyDescent="0.25">
      <c r="A36" s="745" t="s">
        <v>360</v>
      </c>
      <c r="B36" s="727" t="s">
        <v>1102</v>
      </c>
      <c r="C36" s="552">
        <v>1</v>
      </c>
      <c r="D36" s="552"/>
      <c r="E36" s="552"/>
      <c r="F36" s="549">
        <f>C36</f>
        <v>1</v>
      </c>
      <c r="G36" s="516"/>
      <c r="H36" s="516"/>
      <c r="I36" s="516"/>
      <c r="J36" s="516"/>
      <c r="K36" s="516"/>
      <c r="L36" s="516"/>
      <c r="M36" s="517"/>
      <c r="N36" s="517"/>
      <c r="O36" s="517"/>
      <c r="P36" s="550"/>
      <c r="Q36" s="550"/>
      <c r="R36" s="550"/>
      <c r="S36" s="550"/>
      <c r="T36" s="550"/>
      <c r="U36" s="550"/>
      <c r="V36" s="550"/>
      <c r="W36" s="518"/>
      <c r="X36" s="518"/>
      <c r="Y36" s="550">
        <f>F36</f>
        <v>1</v>
      </c>
      <c r="Z36" s="550"/>
      <c r="AA36" s="550"/>
      <c r="AB36" s="550"/>
      <c r="AC36" s="550"/>
      <c r="AD36" s="550"/>
      <c r="AE36" s="550"/>
      <c r="AF36" s="550">
        <f>Y36</f>
        <v>1</v>
      </c>
      <c r="AG36" s="550"/>
      <c r="AH36" s="550"/>
      <c r="AI36" s="550"/>
      <c r="AJ36" s="714">
        <f>Y36+AG36</f>
        <v>1</v>
      </c>
      <c r="AK36" s="714"/>
      <c r="AL36" s="714"/>
      <c r="AM36" s="714"/>
      <c r="AN36" s="714"/>
      <c r="AO36" s="714"/>
      <c r="AP36" s="714"/>
      <c r="AQ36" s="714">
        <f>AH36</f>
        <v>0</v>
      </c>
      <c r="AR36" s="714"/>
      <c r="AS36" s="713">
        <f>AJ36+AQ36</f>
        <v>1</v>
      </c>
    </row>
    <row r="37" spans="1:46" s="20" customFormat="1" ht="27" customHeight="1" x14ac:dyDescent="0.25">
      <c r="A37" s="735"/>
      <c r="B37" s="587" t="s">
        <v>680</v>
      </c>
      <c r="C37" s="711"/>
      <c r="D37" s="711"/>
      <c r="E37" s="711"/>
      <c r="F37" s="549"/>
      <c r="G37" s="681"/>
      <c r="H37" s="1286"/>
      <c r="I37" s="1286"/>
      <c r="J37" s="681"/>
      <c r="K37" s="681"/>
      <c r="L37" s="681"/>
      <c r="M37" s="682"/>
      <c r="N37" s="682"/>
      <c r="O37" s="682"/>
      <c r="P37" s="712"/>
      <c r="Q37" s="712"/>
      <c r="R37" s="712"/>
      <c r="S37" s="712"/>
      <c r="T37" s="712"/>
      <c r="U37" s="712"/>
      <c r="V37" s="550"/>
      <c r="W37" s="683"/>
      <c r="X37" s="683"/>
      <c r="Y37" s="550"/>
      <c r="Z37" s="550"/>
      <c r="AA37" s="550"/>
      <c r="AB37" s="550"/>
      <c r="AC37" s="550"/>
      <c r="AD37" s="550"/>
      <c r="AE37" s="550"/>
      <c r="AF37" s="550"/>
      <c r="AG37" s="550"/>
      <c r="AH37" s="550"/>
      <c r="AI37" s="550"/>
      <c r="AJ37" s="714"/>
      <c r="AK37" s="714"/>
      <c r="AL37" s="714"/>
      <c r="AM37" s="714"/>
      <c r="AN37" s="714"/>
      <c r="AO37" s="714"/>
      <c r="AP37" s="714"/>
      <c r="AQ37" s="714"/>
      <c r="AR37" s="714"/>
      <c r="AS37" s="713"/>
    </row>
    <row r="38" spans="1:46" s="20" customFormat="1" ht="14.45" customHeight="1" x14ac:dyDescent="0.25">
      <c r="A38" s="735" t="s">
        <v>361</v>
      </c>
      <c r="B38" s="588" t="s">
        <v>1105</v>
      </c>
      <c r="C38" s="552">
        <v>3</v>
      </c>
      <c r="D38" s="552"/>
      <c r="E38" s="552"/>
      <c r="F38" s="549">
        <f>C38</f>
        <v>3</v>
      </c>
      <c r="G38" s="516"/>
      <c r="H38" s="549">
        <v>0.5</v>
      </c>
      <c r="I38" s="549">
        <v>0.5</v>
      </c>
      <c r="J38" s="516"/>
      <c r="K38" s="516"/>
      <c r="L38" s="516"/>
      <c r="M38" s="517"/>
      <c r="N38" s="517"/>
      <c r="O38" s="517"/>
      <c r="P38" s="550"/>
      <c r="Q38" s="550"/>
      <c r="R38" s="550"/>
      <c r="S38" s="550"/>
      <c r="T38" s="550"/>
      <c r="U38" s="550"/>
      <c r="V38" s="550"/>
      <c r="W38" s="518"/>
      <c r="X38" s="518"/>
      <c r="Y38" s="550">
        <f>C38</f>
        <v>3</v>
      </c>
      <c r="Z38" s="550"/>
      <c r="AA38" s="550"/>
      <c r="AB38" s="550"/>
      <c r="AC38" s="550"/>
      <c r="AD38" s="550"/>
      <c r="AE38" s="550"/>
      <c r="AF38" s="550">
        <f>Y38</f>
        <v>3</v>
      </c>
      <c r="AG38" s="550"/>
      <c r="AH38" s="550">
        <v>0.5</v>
      </c>
      <c r="AI38" s="550">
        <v>0.5</v>
      </c>
      <c r="AJ38" s="714">
        <f>Y38+AG38</f>
        <v>3</v>
      </c>
      <c r="AK38" s="714"/>
      <c r="AL38" s="714"/>
      <c r="AM38" s="714"/>
      <c r="AN38" s="1285">
        <f>AH38</f>
        <v>0.5</v>
      </c>
      <c r="AO38" s="714"/>
      <c r="AP38" s="714"/>
      <c r="AQ38" s="714"/>
      <c r="AR38" s="714"/>
      <c r="AS38" s="713">
        <f>AJ38+AN38</f>
        <v>3.5</v>
      </c>
    </row>
    <row r="39" spans="1:46" s="20" customFormat="1" ht="14.45" customHeight="1" x14ac:dyDescent="0.25">
      <c r="A39" s="735"/>
      <c r="B39" s="589" t="s">
        <v>681</v>
      </c>
      <c r="C39" s="552"/>
      <c r="D39" s="552"/>
      <c r="E39" s="552"/>
      <c r="F39" s="549"/>
      <c r="G39" s="516"/>
      <c r="H39" s="549"/>
      <c r="I39" s="549"/>
      <c r="J39" s="516"/>
      <c r="K39" s="516"/>
      <c r="L39" s="516"/>
      <c r="M39" s="517"/>
      <c r="N39" s="517"/>
      <c r="O39" s="517"/>
      <c r="P39" s="550"/>
      <c r="Q39" s="550"/>
      <c r="R39" s="550"/>
      <c r="S39" s="550"/>
      <c r="T39" s="550"/>
      <c r="U39" s="550"/>
      <c r="V39" s="550"/>
      <c r="W39" s="518"/>
      <c r="X39" s="518"/>
      <c r="Y39" s="550"/>
      <c r="Z39" s="550"/>
      <c r="AA39" s="550"/>
      <c r="AB39" s="550"/>
      <c r="AC39" s="550"/>
      <c r="AD39" s="550"/>
      <c r="AE39" s="550"/>
      <c r="AF39" s="550"/>
      <c r="AG39" s="550"/>
      <c r="AH39" s="550"/>
      <c r="AI39" s="550"/>
      <c r="AJ39" s="714"/>
      <c r="AK39" s="714"/>
      <c r="AL39" s="714"/>
      <c r="AM39" s="714"/>
      <c r="AN39" s="714"/>
      <c r="AO39" s="714"/>
      <c r="AP39" s="714"/>
      <c r="AQ39" s="714"/>
      <c r="AR39" s="714"/>
      <c r="AS39" s="713"/>
    </row>
    <row r="40" spans="1:46" s="20" customFormat="1" ht="14.45" customHeight="1" x14ac:dyDescent="0.25">
      <c r="A40" s="735" t="s">
        <v>362</v>
      </c>
      <c r="B40" s="588" t="s">
        <v>1103</v>
      </c>
      <c r="C40" s="552">
        <v>1</v>
      </c>
      <c r="D40" s="552"/>
      <c r="E40" s="552"/>
      <c r="F40" s="549">
        <f>C40</f>
        <v>1</v>
      </c>
      <c r="G40" s="516"/>
      <c r="H40" s="549"/>
      <c r="I40" s="549"/>
      <c r="J40" s="516"/>
      <c r="K40" s="516"/>
      <c r="L40" s="516"/>
      <c r="M40" s="517"/>
      <c r="N40" s="517"/>
      <c r="O40" s="517"/>
      <c r="P40" s="550"/>
      <c r="Q40" s="550"/>
      <c r="R40" s="550"/>
      <c r="S40" s="550"/>
      <c r="T40" s="550"/>
      <c r="U40" s="550"/>
      <c r="V40" s="550"/>
      <c r="W40" s="518"/>
      <c r="X40" s="518"/>
      <c r="Y40" s="550">
        <f>F40</f>
        <v>1</v>
      </c>
      <c r="Z40" s="550"/>
      <c r="AA40" s="550"/>
      <c r="AB40" s="550"/>
      <c r="AC40" s="550"/>
      <c r="AD40" s="550"/>
      <c r="AE40" s="550"/>
      <c r="AF40" s="550">
        <f>Y40</f>
        <v>1</v>
      </c>
      <c r="AG40" s="550"/>
      <c r="AH40" s="550"/>
      <c r="AI40" s="550"/>
      <c r="AJ40" s="714">
        <f>Y40+AG40</f>
        <v>1</v>
      </c>
      <c r="AK40" s="714"/>
      <c r="AL40" s="714"/>
      <c r="AM40" s="714"/>
      <c r="AN40" s="714"/>
      <c r="AO40" s="714"/>
      <c r="AP40" s="714"/>
      <c r="AQ40" s="714"/>
      <c r="AR40" s="714"/>
      <c r="AS40" s="713">
        <f>AJ40+AQ40</f>
        <v>1</v>
      </c>
    </row>
    <row r="41" spans="1:46" s="20" customFormat="1" ht="14.45" customHeight="1" x14ac:dyDescent="0.25">
      <c r="A41" s="735"/>
      <c r="B41" s="589" t="s">
        <v>682</v>
      </c>
      <c r="C41" s="552"/>
      <c r="D41" s="552"/>
      <c r="E41" s="552"/>
      <c r="F41" s="549"/>
      <c r="G41" s="516"/>
      <c r="H41" s="549"/>
      <c r="I41" s="549"/>
      <c r="J41" s="516"/>
      <c r="K41" s="516"/>
      <c r="L41" s="516"/>
      <c r="M41" s="517"/>
      <c r="N41" s="517"/>
      <c r="O41" s="517"/>
      <c r="P41" s="550"/>
      <c r="Q41" s="550"/>
      <c r="R41" s="550"/>
      <c r="S41" s="550"/>
      <c r="T41" s="550"/>
      <c r="U41" s="550"/>
      <c r="V41" s="550"/>
      <c r="W41" s="518"/>
      <c r="X41" s="518"/>
      <c r="Y41" s="550"/>
      <c r="Z41" s="550"/>
      <c r="AA41" s="550"/>
      <c r="AB41" s="550"/>
      <c r="AC41" s="550"/>
      <c r="AD41" s="550"/>
      <c r="AE41" s="550"/>
      <c r="AF41" s="550"/>
      <c r="AG41" s="550"/>
      <c r="AH41" s="550"/>
      <c r="AI41" s="550"/>
      <c r="AJ41" s="714"/>
      <c r="AK41" s="714"/>
      <c r="AL41" s="714"/>
      <c r="AM41" s="714"/>
      <c r="AN41" s="714"/>
      <c r="AO41" s="714"/>
      <c r="AP41" s="714"/>
      <c r="AQ41" s="714"/>
      <c r="AR41" s="714"/>
      <c r="AS41" s="713"/>
    </row>
    <row r="42" spans="1:46" s="20" customFormat="1" ht="14.45" customHeight="1" x14ac:dyDescent="0.25">
      <c r="A42" s="735" t="s">
        <v>363</v>
      </c>
      <c r="B42" s="588" t="s">
        <v>1104</v>
      </c>
      <c r="C42" s="552">
        <v>1</v>
      </c>
      <c r="D42" s="552"/>
      <c r="E42" s="552"/>
      <c r="F42" s="549">
        <f>C42</f>
        <v>1</v>
      </c>
      <c r="G42" s="516"/>
      <c r="H42" s="549"/>
      <c r="I42" s="549"/>
      <c r="J42" s="516"/>
      <c r="K42" s="516"/>
      <c r="L42" s="516"/>
      <c r="M42" s="517"/>
      <c r="N42" s="517"/>
      <c r="O42" s="517"/>
      <c r="P42" s="550"/>
      <c r="Q42" s="550"/>
      <c r="R42" s="550"/>
      <c r="S42" s="550"/>
      <c r="T42" s="550"/>
      <c r="U42" s="550"/>
      <c r="V42" s="550"/>
      <c r="W42" s="518"/>
      <c r="X42" s="518"/>
      <c r="Y42" s="550">
        <f>F42</f>
        <v>1</v>
      </c>
      <c r="Z42" s="550"/>
      <c r="AA42" s="550"/>
      <c r="AB42" s="550"/>
      <c r="AC42" s="550"/>
      <c r="AD42" s="550"/>
      <c r="AE42" s="550"/>
      <c r="AF42" s="550">
        <f>Y42</f>
        <v>1</v>
      </c>
      <c r="AG42" s="550"/>
      <c r="AH42" s="550"/>
      <c r="AI42" s="550"/>
      <c r="AJ42" s="714">
        <f>Y42+AG42</f>
        <v>1</v>
      </c>
      <c r="AK42" s="714"/>
      <c r="AL42" s="714"/>
      <c r="AM42" s="714"/>
      <c r="AN42" s="714"/>
      <c r="AO42" s="714"/>
      <c r="AP42" s="714"/>
      <c r="AQ42" s="714"/>
      <c r="AR42" s="714"/>
      <c r="AS42" s="713">
        <f>AJ42+AQ42</f>
        <v>1</v>
      </c>
    </row>
    <row r="43" spans="1:46" s="22" customFormat="1" ht="14.45" customHeight="1" x14ac:dyDescent="0.25">
      <c r="A43" s="734" t="s">
        <v>364</v>
      </c>
      <c r="B43" s="590" t="s">
        <v>769</v>
      </c>
      <c r="C43" s="737">
        <f>SUM(C36:C42)</f>
        <v>6</v>
      </c>
      <c r="D43" s="737"/>
      <c r="E43" s="737"/>
      <c r="F43" s="738">
        <f>C43</f>
        <v>6</v>
      </c>
      <c r="G43" s="739"/>
      <c r="H43" s="738">
        <v>0.5</v>
      </c>
      <c r="I43" s="738">
        <v>0.5</v>
      </c>
      <c r="J43" s="739"/>
      <c r="K43" s="739"/>
      <c r="L43" s="739"/>
      <c r="M43" s="740"/>
      <c r="N43" s="740"/>
      <c r="O43" s="740"/>
      <c r="P43" s="741"/>
      <c r="Q43" s="741"/>
      <c r="R43" s="741"/>
      <c r="S43" s="741"/>
      <c r="T43" s="741"/>
      <c r="U43" s="741"/>
      <c r="V43" s="741"/>
      <c r="W43" s="742"/>
      <c r="X43" s="741"/>
      <c r="Y43" s="741">
        <f>F43</f>
        <v>6</v>
      </c>
      <c r="Z43" s="741"/>
      <c r="AA43" s="741"/>
      <c r="AB43" s="741"/>
      <c r="AC43" s="741"/>
      <c r="AD43" s="741"/>
      <c r="AE43" s="741"/>
      <c r="AF43" s="741">
        <f>Y43</f>
        <v>6</v>
      </c>
      <c r="AG43" s="741"/>
      <c r="AH43" s="741"/>
      <c r="AI43" s="741"/>
      <c r="AJ43" s="743">
        <f>Y43+AG43</f>
        <v>6</v>
      </c>
      <c r="AK43" s="743"/>
      <c r="AL43" s="743"/>
      <c r="AM43" s="743"/>
      <c r="AN43" s="743">
        <v>0.5</v>
      </c>
      <c r="AO43" s="743"/>
      <c r="AP43" s="743"/>
      <c r="AQ43" s="743"/>
      <c r="AR43" s="743"/>
      <c r="AS43" s="742">
        <f>AJ43+AN43</f>
        <v>6.5</v>
      </c>
    </row>
    <row r="44" spans="1:46" s="20" customFormat="1" ht="14.45" customHeight="1" x14ac:dyDescent="0.25">
      <c r="A44" s="735"/>
      <c r="B44" s="744"/>
      <c r="C44" s="519"/>
      <c r="D44" s="519"/>
      <c r="E44" s="519"/>
      <c r="F44" s="520"/>
      <c r="G44" s="520"/>
      <c r="H44" s="520"/>
      <c r="I44" s="520"/>
      <c r="J44" s="520"/>
      <c r="K44" s="520"/>
      <c r="L44" s="520"/>
      <c r="M44" s="521"/>
      <c r="N44" s="521"/>
      <c r="O44" s="521"/>
      <c r="P44" s="522"/>
      <c r="Q44" s="522"/>
      <c r="R44" s="522"/>
      <c r="S44" s="522"/>
      <c r="T44" s="522"/>
      <c r="U44" s="522"/>
      <c r="V44" s="522"/>
      <c r="W44" s="522"/>
      <c r="X44" s="522"/>
      <c r="Y44" s="522"/>
      <c r="Z44" s="522"/>
      <c r="AA44" s="522"/>
      <c r="AB44" s="522"/>
      <c r="AC44" s="522"/>
      <c r="AD44" s="522"/>
      <c r="AE44" s="522"/>
      <c r="AF44" s="522"/>
      <c r="AG44" s="522"/>
      <c r="AH44" s="522"/>
      <c r="AI44" s="522"/>
      <c r="AJ44" s="522"/>
      <c r="AK44" s="522"/>
      <c r="AL44" s="522"/>
      <c r="AM44" s="522"/>
      <c r="AN44" s="522"/>
      <c r="AO44" s="522"/>
      <c r="AP44" s="522"/>
      <c r="AQ44" s="522"/>
      <c r="AR44" s="522"/>
      <c r="AS44" s="684"/>
    </row>
    <row r="45" spans="1:46" s="20" customFormat="1" ht="14.45" customHeight="1" x14ac:dyDescent="0.25">
      <c r="A45" s="733"/>
      <c r="B45" s="514"/>
      <c r="C45" s="513"/>
      <c r="D45" s="513"/>
      <c r="E45" s="513"/>
      <c r="F45" s="502"/>
      <c r="G45" s="502"/>
      <c r="H45" s="502"/>
      <c r="I45" s="502"/>
      <c r="J45" s="502"/>
      <c r="K45" s="502"/>
      <c r="L45" s="502"/>
      <c r="M45" s="512"/>
      <c r="N45" s="512"/>
      <c r="O45" s="512"/>
      <c r="P45" s="503"/>
      <c r="Q45" s="503"/>
      <c r="R45" s="503"/>
      <c r="S45" s="503"/>
      <c r="T45" s="503"/>
      <c r="U45" s="503"/>
      <c r="V45" s="503"/>
      <c r="W45" s="503"/>
      <c r="X45" s="503"/>
      <c r="Y45" s="503"/>
      <c r="Z45" s="503"/>
      <c r="AA45" s="503"/>
      <c r="AB45" s="503"/>
      <c r="AC45" s="503"/>
      <c r="AD45" s="503"/>
      <c r="AE45" s="503"/>
      <c r="AF45" s="503"/>
      <c r="AG45" s="503"/>
      <c r="AH45" s="503"/>
      <c r="AI45" s="503"/>
      <c r="AJ45" s="515"/>
      <c r="AK45" s="515"/>
      <c r="AL45" s="515"/>
      <c r="AM45" s="515"/>
      <c r="AN45" s="515"/>
      <c r="AO45" s="515"/>
      <c r="AP45" s="515"/>
      <c r="AQ45" s="515"/>
      <c r="AR45" s="515"/>
      <c r="AS45" s="585"/>
      <c r="AT45" s="21"/>
    </row>
    <row r="46" spans="1:46" s="20" customFormat="1" ht="14.45" customHeight="1" x14ac:dyDescent="0.25">
      <c r="A46" s="1198"/>
      <c r="B46" s="514"/>
      <c r="C46" s="513"/>
      <c r="D46" s="513"/>
      <c r="E46" s="513"/>
      <c r="F46" s="502"/>
      <c r="G46" s="502"/>
      <c r="H46" s="502"/>
      <c r="I46" s="502"/>
      <c r="J46" s="502"/>
      <c r="K46" s="502"/>
      <c r="L46" s="502"/>
      <c r="M46" s="512"/>
      <c r="N46" s="512"/>
      <c r="O46" s="512"/>
      <c r="P46" s="503"/>
      <c r="Q46" s="503"/>
      <c r="R46" s="503"/>
      <c r="S46" s="503"/>
      <c r="T46" s="503"/>
      <c r="U46" s="503"/>
      <c r="V46" s="503"/>
      <c r="W46" s="503"/>
      <c r="X46" s="503"/>
      <c r="Y46" s="503"/>
      <c r="Z46" s="503"/>
      <c r="AA46" s="503"/>
      <c r="AB46" s="503"/>
      <c r="AC46" s="503"/>
      <c r="AD46" s="503"/>
      <c r="AE46" s="503"/>
      <c r="AF46" s="503"/>
      <c r="AG46" s="503"/>
      <c r="AH46" s="503"/>
      <c r="AI46" s="503"/>
      <c r="AJ46" s="515"/>
      <c r="AK46" s="515"/>
      <c r="AL46" s="515"/>
      <c r="AM46" s="515"/>
      <c r="AN46" s="515"/>
      <c r="AO46" s="515"/>
      <c r="AP46" s="515"/>
      <c r="AQ46" s="515"/>
      <c r="AR46" s="515"/>
      <c r="AS46" s="585"/>
      <c r="AT46" s="21"/>
    </row>
    <row r="47" spans="1:46" s="20" customFormat="1" ht="14.45" customHeight="1" x14ac:dyDescent="0.25">
      <c r="A47" s="745"/>
      <c r="B47" s="546" t="s">
        <v>339</v>
      </c>
      <c r="C47" s="513"/>
      <c r="D47" s="513"/>
      <c r="E47" s="513"/>
      <c r="F47" s="502"/>
      <c r="G47" s="502"/>
      <c r="H47" s="502"/>
      <c r="I47" s="502"/>
      <c r="J47" s="502"/>
      <c r="K47" s="502"/>
      <c r="L47" s="502"/>
      <c r="M47" s="512"/>
      <c r="N47" s="512"/>
      <c r="O47" s="512"/>
      <c r="P47" s="503"/>
      <c r="Q47" s="503"/>
      <c r="R47" s="503"/>
      <c r="S47" s="503"/>
      <c r="T47" s="503"/>
      <c r="U47" s="503"/>
      <c r="V47" s="503"/>
      <c r="W47" s="503"/>
      <c r="X47" s="503"/>
      <c r="Y47" s="503"/>
      <c r="Z47" s="503"/>
      <c r="AA47" s="503"/>
      <c r="AB47" s="503"/>
      <c r="AC47" s="503"/>
      <c r="AD47" s="503"/>
      <c r="AE47" s="503"/>
      <c r="AF47" s="503"/>
      <c r="AG47" s="503"/>
      <c r="AH47" s="503"/>
      <c r="AI47" s="503"/>
      <c r="AJ47" s="515"/>
      <c r="AK47" s="515"/>
      <c r="AL47" s="515"/>
      <c r="AM47" s="515"/>
      <c r="AN47" s="515"/>
      <c r="AO47" s="515"/>
      <c r="AP47" s="515"/>
      <c r="AQ47" s="515"/>
      <c r="AR47" s="515"/>
      <c r="AS47" s="585"/>
      <c r="AT47" s="21"/>
    </row>
    <row r="48" spans="1:46" s="20" customFormat="1" ht="14.45" customHeight="1" x14ac:dyDescent="0.25">
      <c r="A48" s="735" t="s">
        <v>366</v>
      </c>
      <c r="B48" s="728" t="s">
        <v>340</v>
      </c>
      <c r="C48" s="547"/>
      <c r="D48" s="547"/>
      <c r="E48" s="547"/>
      <c r="F48" s="548"/>
      <c r="G48" s="548"/>
      <c r="H48" s="548"/>
      <c r="I48" s="548"/>
      <c r="J48" s="548"/>
      <c r="K48" s="548"/>
      <c r="L48" s="548"/>
      <c r="M48" s="549"/>
      <c r="N48" s="549"/>
      <c r="O48" s="549"/>
      <c r="P48" s="549">
        <v>11</v>
      </c>
      <c r="Q48" s="549"/>
      <c r="R48" s="549"/>
      <c r="S48" s="549"/>
      <c r="T48" s="549"/>
      <c r="U48" s="549">
        <v>-1</v>
      </c>
      <c r="V48" s="550">
        <f>SUM(P48:U48)</f>
        <v>10</v>
      </c>
      <c r="W48" s="550"/>
      <c r="X48" s="550"/>
      <c r="Y48" s="549">
        <f>P48</f>
        <v>11</v>
      </c>
      <c r="Z48" s="549"/>
      <c r="AA48" s="549"/>
      <c r="AB48" s="549"/>
      <c r="AC48" s="549"/>
      <c r="AD48" s="549">
        <f>T48</f>
        <v>0</v>
      </c>
      <c r="AE48" s="549">
        <f>U48</f>
        <v>-1</v>
      </c>
      <c r="AF48" s="550">
        <f>V48+M48+F48</f>
        <v>10</v>
      </c>
      <c r="AG48" s="550"/>
      <c r="AH48" s="550"/>
      <c r="AI48" s="550"/>
      <c r="AJ48" s="549">
        <f>Y48+AG48/2</f>
        <v>11</v>
      </c>
      <c r="AK48" s="549"/>
      <c r="AL48" s="549"/>
      <c r="AM48" s="549"/>
      <c r="AN48" s="549"/>
      <c r="AO48" s="549"/>
      <c r="AP48" s="549">
        <f>AD48</f>
        <v>0</v>
      </c>
      <c r="AQ48" s="549">
        <f>AE48</f>
        <v>-1</v>
      </c>
      <c r="AR48" s="549"/>
      <c r="AS48" s="550">
        <f>AF48+AI48/2</f>
        <v>10</v>
      </c>
    </row>
    <row r="49" spans="1:262" s="20" customFormat="1" ht="14.45" customHeight="1" x14ac:dyDescent="0.25">
      <c r="A49" s="735" t="s">
        <v>374</v>
      </c>
      <c r="B49" s="728" t="s">
        <v>659</v>
      </c>
      <c r="C49" s="547"/>
      <c r="D49" s="547"/>
      <c r="E49" s="547"/>
      <c r="F49" s="548"/>
      <c r="G49" s="548"/>
      <c r="H49" s="548"/>
      <c r="I49" s="548"/>
      <c r="J49" s="548"/>
      <c r="K49" s="548"/>
      <c r="L49" s="548"/>
      <c r="M49" s="549"/>
      <c r="N49" s="549"/>
      <c r="O49" s="549"/>
      <c r="P49" s="549">
        <v>6</v>
      </c>
      <c r="Q49" s="549"/>
      <c r="R49" s="549"/>
      <c r="S49" s="549"/>
      <c r="T49" s="549">
        <v>-1</v>
      </c>
      <c r="U49" s="549">
        <v>-1</v>
      </c>
      <c r="V49" s="550">
        <f t="shared" ref="V49:V51" si="9">SUM(P49:U49)</f>
        <v>4</v>
      </c>
      <c r="W49" s="550"/>
      <c r="X49" s="550"/>
      <c r="Y49" s="549">
        <f>P49</f>
        <v>6</v>
      </c>
      <c r="Z49" s="549"/>
      <c r="AA49" s="549"/>
      <c r="AB49" s="549"/>
      <c r="AC49" s="549"/>
      <c r="AD49" s="549">
        <f t="shared" ref="AD49:AD51" si="10">T49</f>
        <v>-1</v>
      </c>
      <c r="AE49" s="549">
        <f t="shared" ref="AE49:AE51" si="11">U49</f>
        <v>-1</v>
      </c>
      <c r="AF49" s="550">
        <f t="shared" ref="AF49:AF51" si="12">V49+M49+F49</f>
        <v>4</v>
      </c>
      <c r="AG49" s="550"/>
      <c r="AH49" s="550"/>
      <c r="AI49" s="550"/>
      <c r="AJ49" s="549">
        <f>Y49+AG49/2</f>
        <v>6</v>
      </c>
      <c r="AK49" s="549"/>
      <c r="AL49" s="549"/>
      <c r="AM49" s="549"/>
      <c r="AN49" s="549"/>
      <c r="AO49" s="549"/>
      <c r="AP49" s="549">
        <f t="shared" ref="AP49:AP51" si="13">AD49</f>
        <v>-1</v>
      </c>
      <c r="AQ49" s="549">
        <f t="shared" ref="AQ49:AQ51" si="14">AE49</f>
        <v>-1</v>
      </c>
      <c r="AR49" s="549"/>
      <c r="AS49" s="550">
        <f>AF49+AI49/2</f>
        <v>4</v>
      </c>
    </row>
    <row r="50" spans="1:262" s="20" customFormat="1" ht="14.45" customHeight="1" x14ac:dyDescent="0.25">
      <c r="A50" s="735" t="s">
        <v>375</v>
      </c>
      <c r="B50" s="728" t="s">
        <v>660</v>
      </c>
      <c r="C50" s="547"/>
      <c r="D50" s="547"/>
      <c r="E50" s="547"/>
      <c r="F50" s="548"/>
      <c r="G50" s="548"/>
      <c r="H50" s="548"/>
      <c r="I50" s="548"/>
      <c r="J50" s="548"/>
      <c r="K50" s="548"/>
      <c r="L50" s="548"/>
      <c r="M50" s="549"/>
      <c r="N50" s="549"/>
      <c r="O50" s="549"/>
      <c r="P50" s="549">
        <v>1</v>
      </c>
      <c r="Q50" s="549"/>
      <c r="R50" s="549"/>
      <c r="S50" s="549"/>
      <c r="T50" s="549">
        <v>1</v>
      </c>
      <c r="U50" s="549"/>
      <c r="V50" s="550">
        <f t="shared" si="9"/>
        <v>2</v>
      </c>
      <c r="W50" s="550"/>
      <c r="X50" s="550"/>
      <c r="Y50" s="549">
        <f>P50</f>
        <v>1</v>
      </c>
      <c r="Z50" s="549"/>
      <c r="AA50" s="549"/>
      <c r="AB50" s="549"/>
      <c r="AC50" s="549"/>
      <c r="AD50" s="549">
        <f t="shared" si="10"/>
        <v>1</v>
      </c>
      <c r="AE50" s="549">
        <f t="shared" si="11"/>
        <v>0</v>
      </c>
      <c r="AF50" s="550">
        <f t="shared" si="12"/>
        <v>2</v>
      </c>
      <c r="AG50" s="550"/>
      <c r="AH50" s="550"/>
      <c r="AI50" s="550"/>
      <c r="AJ50" s="549">
        <f>Y50+AG50/2</f>
        <v>1</v>
      </c>
      <c r="AK50" s="549"/>
      <c r="AL50" s="549"/>
      <c r="AM50" s="549"/>
      <c r="AN50" s="549"/>
      <c r="AO50" s="549"/>
      <c r="AP50" s="549">
        <f t="shared" si="13"/>
        <v>1</v>
      </c>
      <c r="AQ50" s="549">
        <f t="shared" si="14"/>
        <v>0</v>
      </c>
      <c r="AR50" s="549"/>
      <c r="AS50" s="550">
        <f>AF50+AI50/2</f>
        <v>2</v>
      </c>
    </row>
    <row r="51" spans="1:262" s="20" customFormat="1" ht="14.45" customHeight="1" x14ac:dyDescent="0.25">
      <c r="A51" s="735" t="s">
        <v>376</v>
      </c>
      <c r="B51" s="728" t="s">
        <v>661</v>
      </c>
      <c r="C51" s="547"/>
      <c r="D51" s="547"/>
      <c r="E51" s="547"/>
      <c r="F51" s="548"/>
      <c r="G51" s="548"/>
      <c r="H51" s="548"/>
      <c r="I51" s="548"/>
      <c r="J51" s="548"/>
      <c r="K51" s="548"/>
      <c r="L51" s="548"/>
      <c r="M51" s="549"/>
      <c r="N51" s="549"/>
      <c r="O51" s="549"/>
      <c r="P51" s="549">
        <v>1</v>
      </c>
      <c r="Q51" s="549"/>
      <c r="R51" s="549"/>
      <c r="S51" s="549"/>
      <c r="T51" s="549"/>
      <c r="U51" s="549"/>
      <c r="V51" s="550">
        <f t="shared" si="9"/>
        <v>1</v>
      </c>
      <c r="W51" s="550"/>
      <c r="X51" s="550"/>
      <c r="Y51" s="549">
        <f>P51</f>
        <v>1</v>
      </c>
      <c r="Z51" s="549"/>
      <c r="AA51" s="549"/>
      <c r="AB51" s="549"/>
      <c r="AC51" s="549"/>
      <c r="AD51" s="549">
        <f t="shared" si="10"/>
        <v>0</v>
      </c>
      <c r="AE51" s="549">
        <f t="shared" si="11"/>
        <v>0</v>
      </c>
      <c r="AF51" s="550">
        <f t="shared" si="12"/>
        <v>1</v>
      </c>
      <c r="AG51" s="550"/>
      <c r="AH51" s="550"/>
      <c r="AI51" s="550"/>
      <c r="AJ51" s="549">
        <f>Y51+AG51/2</f>
        <v>1</v>
      </c>
      <c r="AK51" s="549"/>
      <c r="AL51" s="549"/>
      <c r="AM51" s="549"/>
      <c r="AN51" s="549"/>
      <c r="AO51" s="549"/>
      <c r="AP51" s="549">
        <f t="shared" si="13"/>
        <v>0</v>
      </c>
      <c r="AQ51" s="549">
        <f t="shared" si="14"/>
        <v>0</v>
      </c>
      <c r="AR51" s="549"/>
      <c r="AS51" s="550">
        <f>AF51+AI51/2</f>
        <v>1</v>
      </c>
    </row>
    <row r="52" spans="1:262" s="20" customFormat="1" ht="14.45" customHeight="1" x14ac:dyDescent="0.25">
      <c r="A52" s="734" t="s">
        <v>377</v>
      </c>
      <c r="B52" s="551" t="s">
        <v>770</v>
      </c>
      <c r="C52" s="552"/>
      <c r="D52" s="552"/>
      <c r="E52" s="552"/>
      <c r="F52" s="553"/>
      <c r="G52" s="553"/>
      <c r="H52" s="553"/>
      <c r="I52" s="553"/>
      <c r="J52" s="553"/>
      <c r="K52" s="553"/>
      <c r="L52" s="553"/>
      <c r="M52" s="549"/>
      <c r="N52" s="549"/>
      <c r="O52" s="549"/>
      <c r="P52" s="550">
        <f>P48+P49+P51+P50</f>
        <v>19</v>
      </c>
      <c r="Q52" s="550"/>
      <c r="R52" s="550"/>
      <c r="S52" s="550"/>
      <c r="T52" s="550">
        <f>SUM(T48:T51)</f>
        <v>0</v>
      </c>
      <c r="U52" s="550">
        <f>SUM(U48:U51)</f>
        <v>-2</v>
      </c>
      <c r="V52" s="550">
        <f t="shared" ref="V52:AS52" si="15">V48+V49+V51+V50</f>
        <v>17</v>
      </c>
      <c r="W52" s="550"/>
      <c r="X52" s="550"/>
      <c r="Y52" s="550">
        <f t="shared" si="15"/>
        <v>19</v>
      </c>
      <c r="Z52" s="550"/>
      <c r="AA52" s="550"/>
      <c r="AB52" s="550"/>
      <c r="AC52" s="550"/>
      <c r="AD52" s="550">
        <f t="shared" si="15"/>
        <v>0</v>
      </c>
      <c r="AE52" s="550">
        <f t="shared" si="15"/>
        <v>-2</v>
      </c>
      <c r="AF52" s="550">
        <f t="shared" si="15"/>
        <v>17</v>
      </c>
      <c r="AG52" s="550"/>
      <c r="AH52" s="550"/>
      <c r="AI52" s="550"/>
      <c r="AJ52" s="554">
        <f t="shared" si="15"/>
        <v>19</v>
      </c>
      <c r="AK52" s="554"/>
      <c r="AL52" s="554"/>
      <c r="AM52" s="554"/>
      <c r="AN52" s="554"/>
      <c r="AO52" s="554"/>
      <c r="AP52" s="554">
        <f t="shared" si="15"/>
        <v>0</v>
      </c>
      <c r="AQ52" s="554">
        <f t="shared" si="15"/>
        <v>-2</v>
      </c>
      <c r="AR52" s="554"/>
      <c r="AS52" s="554">
        <f t="shared" si="15"/>
        <v>17</v>
      </c>
    </row>
    <row r="53" spans="1:262" ht="15.75" customHeight="1" x14ac:dyDescent="0.25">
      <c r="A53" s="735"/>
      <c r="B53" s="729"/>
      <c r="C53" s="685"/>
      <c r="D53" s="685"/>
      <c r="E53" s="685"/>
      <c r="F53" s="686"/>
      <c r="G53" s="686"/>
      <c r="H53" s="686"/>
      <c r="I53" s="686"/>
      <c r="J53" s="686"/>
      <c r="K53" s="686"/>
      <c r="L53" s="686"/>
      <c r="M53" s="687"/>
      <c r="N53" s="687"/>
      <c r="O53" s="687"/>
      <c r="P53" s="688"/>
      <c r="Q53" s="688"/>
      <c r="R53" s="688"/>
      <c r="S53" s="688"/>
      <c r="T53" s="688"/>
      <c r="U53" s="688"/>
      <c r="V53" s="688"/>
      <c r="W53" s="688"/>
      <c r="X53" s="688"/>
      <c r="Y53" s="688"/>
      <c r="Z53" s="688"/>
      <c r="AA53" s="688"/>
      <c r="AB53" s="688"/>
      <c r="AC53" s="688"/>
      <c r="AD53" s="688"/>
      <c r="AE53" s="688"/>
      <c r="AF53" s="688"/>
      <c r="AG53" s="688"/>
      <c r="AH53" s="688"/>
      <c r="AI53" s="688"/>
      <c r="AJ53" s="688"/>
      <c r="AK53" s="688"/>
      <c r="AL53" s="688"/>
      <c r="AM53" s="688"/>
      <c r="AN53" s="688"/>
      <c r="AO53" s="688"/>
      <c r="AP53" s="688"/>
      <c r="AQ53" s="688"/>
      <c r="AR53" s="688"/>
      <c r="AS53" s="689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  <c r="IK53" s="20"/>
      <c r="IL53" s="20"/>
      <c r="IM53" s="20"/>
      <c r="IN53" s="20"/>
      <c r="IO53" s="20"/>
      <c r="IP53" s="20"/>
      <c r="IQ53" s="20"/>
      <c r="IR53" s="20"/>
      <c r="IS53" s="20"/>
      <c r="IT53" s="20"/>
      <c r="IU53" s="20"/>
      <c r="IV53" s="20"/>
      <c r="IW53" s="20"/>
      <c r="IX53" s="20"/>
      <c r="IY53" s="20"/>
      <c r="IZ53" s="20"/>
      <c r="JA53" s="20"/>
      <c r="JB53" s="20"/>
    </row>
    <row r="54" spans="1:262" s="20" customFormat="1" ht="14.45" customHeight="1" x14ac:dyDescent="0.25">
      <c r="A54" s="733"/>
      <c r="B54" s="500"/>
      <c r="C54" s="501"/>
      <c r="D54" s="501"/>
      <c r="E54" s="501"/>
      <c r="F54" s="502"/>
      <c r="G54" s="502"/>
      <c r="H54" s="502"/>
      <c r="I54" s="502"/>
      <c r="J54" s="502"/>
      <c r="K54" s="502"/>
      <c r="L54" s="502"/>
      <c r="M54" s="512"/>
      <c r="N54" s="512"/>
      <c r="O54" s="512"/>
      <c r="P54" s="512"/>
      <c r="Q54" s="512"/>
      <c r="R54" s="512"/>
      <c r="S54" s="512"/>
      <c r="T54" s="512"/>
      <c r="U54" s="512"/>
      <c r="V54" s="512"/>
      <c r="W54" s="512"/>
      <c r="X54" s="512"/>
      <c r="Y54" s="512"/>
      <c r="Z54" s="512"/>
      <c r="AA54" s="512"/>
      <c r="AB54" s="512"/>
      <c r="AC54" s="512"/>
      <c r="AD54" s="512"/>
      <c r="AE54" s="512"/>
      <c r="AF54" s="506"/>
      <c r="AG54" s="506"/>
      <c r="AH54" s="506"/>
      <c r="AI54" s="506"/>
      <c r="AJ54" s="506"/>
      <c r="AK54" s="506"/>
      <c r="AL54" s="506"/>
      <c r="AM54" s="506"/>
      <c r="AN54" s="506"/>
      <c r="AO54" s="506"/>
      <c r="AP54" s="506"/>
      <c r="AQ54" s="506"/>
      <c r="AR54" s="506"/>
      <c r="AS54" s="59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  <c r="FO54" s="11"/>
      <c r="FP54" s="11"/>
      <c r="FQ54" s="11"/>
      <c r="FR54" s="11"/>
      <c r="FS54" s="11"/>
      <c r="FT54" s="11"/>
      <c r="FU54" s="11"/>
      <c r="FV54" s="11"/>
      <c r="FW54" s="11"/>
      <c r="FX54" s="11"/>
      <c r="FY54" s="11"/>
      <c r="FZ54" s="11"/>
      <c r="GA54" s="11"/>
      <c r="GB54" s="11"/>
      <c r="GC54" s="11"/>
      <c r="GD54" s="11"/>
      <c r="GE54" s="11"/>
      <c r="GF54" s="11"/>
      <c r="GG54" s="11"/>
      <c r="GH54" s="11"/>
      <c r="GI54" s="11"/>
      <c r="GJ54" s="11"/>
      <c r="GK54" s="11"/>
      <c r="GL54" s="11"/>
      <c r="GM54" s="11"/>
      <c r="GN54" s="11"/>
      <c r="GO54" s="11"/>
      <c r="GP54" s="11"/>
      <c r="GQ54" s="11"/>
      <c r="GR54" s="11"/>
      <c r="GS54" s="11"/>
      <c r="GT54" s="11"/>
      <c r="GU54" s="11"/>
      <c r="GV54" s="11"/>
      <c r="GW54" s="11"/>
      <c r="GX54" s="11"/>
      <c r="GY54" s="11"/>
      <c r="GZ54" s="11"/>
      <c r="HA54" s="11"/>
      <c r="HB54" s="11"/>
      <c r="HC54" s="11"/>
      <c r="HD54" s="11"/>
      <c r="HE54" s="11"/>
      <c r="HF54" s="11"/>
      <c r="HG54" s="11"/>
      <c r="HH54" s="11"/>
      <c r="HI54" s="11"/>
      <c r="HJ54" s="11"/>
      <c r="HK54" s="11"/>
      <c r="HL54" s="11"/>
      <c r="HM54" s="11"/>
      <c r="HN54" s="11"/>
      <c r="HO54" s="11"/>
      <c r="HP54" s="11"/>
      <c r="HQ54" s="11"/>
      <c r="HR54" s="11"/>
      <c r="HS54" s="11"/>
      <c r="HT54" s="11"/>
      <c r="HU54" s="11"/>
      <c r="HV54" s="11"/>
      <c r="HW54" s="11"/>
      <c r="HX54" s="11"/>
      <c r="HY54" s="11"/>
      <c r="HZ54" s="11"/>
      <c r="IA54" s="11"/>
      <c r="IB54" s="11"/>
      <c r="IC54" s="11"/>
      <c r="ID54" s="11"/>
      <c r="IE54" s="11"/>
      <c r="IF54" s="11"/>
      <c r="IG54" s="11"/>
      <c r="IH54" s="11"/>
      <c r="II54" s="11"/>
      <c r="IJ54" s="11"/>
      <c r="IK54" s="11"/>
      <c r="IL54" s="11"/>
      <c r="IM54" s="11"/>
      <c r="IN54" s="11"/>
      <c r="IO54" s="11"/>
      <c r="IP54" s="11"/>
      <c r="IQ54" s="11"/>
      <c r="IR54" s="11"/>
      <c r="IS54" s="11"/>
      <c r="IT54" s="11"/>
      <c r="IU54" s="11"/>
      <c r="IV54" s="11"/>
      <c r="IW54" s="11"/>
      <c r="IX54" s="11"/>
      <c r="IY54" s="11"/>
      <c r="IZ54" s="11"/>
      <c r="JA54" s="11"/>
      <c r="JB54" s="11"/>
    </row>
    <row r="55" spans="1:262" s="20" customFormat="1" ht="15.75" customHeight="1" x14ac:dyDescent="0.25">
      <c r="A55" s="734" t="s">
        <v>378</v>
      </c>
      <c r="B55" s="724" t="s">
        <v>476</v>
      </c>
      <c r="C55" s="527">
        <f t="shared" ref="C55:R55" si="16">C19+C33+C43+C52</f>
        <v>6</v>
      </c>
      <c r="D55" s="527">
        <f t="shared" si="16"/>
        <v>0</v>
      </c>
      <c r="E55" s="527">
        <f t="shared" si="16"/>
        <v>0</v>
      </c>
      <c r="F55" s="527">
        <f t="shared" si="16"/>
        <v>6</v>
      </c>
      <c r="G55" s="527">
        <f t="shared" si="16"/>
        <v>0</v>
      </c>
      <c r="H55" s="527">
        <f t="shared" si="16"/>
        <v>0.5</v>
      </c>
      <c r="I55" s="527">
        <f t="shared" si="16"/>
        <v>0.5</v>
      </c>
      <c r="J55" s="527">
        <f t="shared" si="16"/>
        <v>0</v>
      </c>
      <c r="K55" s="527"/>
      <c r="L55" s="527"/>
      <c r="M55" s="527">
        <f t="shared" si="16"/>
        <v>0</v>
      </c>
      <c r="N55" s="527">
        <f t="shared" si="16"/>
        <v>0</v>
      </c>
      <c r="O55" s="527">
        <f t="shared" si="16"/>
        <v>0</v>
      </c>
      <c r="P55" s="527">
        <f t="shared" si="16"/>
        <v>130</v>
      </c>
      <c r="Q55" s="527">
        <f t="shared" si="16"/>
        <v>-1</v>
      </c>
      <c r="R55" s="527">
        <f t="shared" si="16"/>
        <v>-1</v>
      </c>
      <c r="S55" s="527"/>
      <c r="T55" s="527">
        <f t="shared" ref="T55:AA55" si="17">T19+T33+T43+T52</f>
        <v>0</v>
      </c>
      <c r="U55" s="527">
        <f t="shared" si="17"/>
        <v>-2</v>
      </c>
      <c r="V55" s="527">
        <f t="shared" si="17"/>
        <v>126</v>
      </c>
      <c r="W55" s="527">
        <f t="shared" si="17"/>
        <v>0</v>
      </c>
      <c r="X55" s="527">
        <f t="shared" si="17"/>
        <v>0</v>
      </c>
      <c r="Y55" s="527">
        <f t="shared" si="17"/>
        <v>136</v>
      </c>
      <c r="Z55" s="527">
        <f t="shared" si="17"/>
        <v>-1</v>
      </c>
      <c r="AA55" s="527">
        <f t="shared" si="17"/>
        <v>-1</v>
      </c>
      <c r="AB55" s="527"/>
      <c r="AC55" s="527"/>
      <c r="AD55" s="527">
        <f t="shared" ref="AD55:AM55" si="18">AD19+AD33+AD43+AD52</f>
        <v>0</v>
      </c>
      <c r="AE55" s="527">
        <f t="shared" si="18"/>
        <v>-2</v>
      </c>
      <c r="AF55" s="527">
        <f t="shared" si="18"/>
        <v>132</v>
      </c>
      <c r="AG55" s="527">
        <f t="shared" si="18"/>
        <v>0</v>
      </c>
      <c r="AH55" s="527">
        <f t="shared" si="18"/>
        <v>0</v>
      </c>
      <c r="AI55" s="527">
        <f t="shared" si="18"/>
        <v>0</v>
      </c>
      <c r="AJ55" s="527">
        <f t="shared" si="18"/>
        <v>136</v>
      </c>
      <c r="AK55" s="527">
        <f t="shared" si="18"/>
        <v>-1</v>
      </c>
      <c r="AL55" s="527">
        <f t="shared" si="18"/>
        <v>-1</v>
      </c>
      <c r="AM55" s="527">
        <f t="shared" si="18"/>
        <v>0</v>
      </c>
      <c r="AN55" s="527">
        <v>0.5</v>
      </c>
      <c r="AO55" s="527">
        <f>AO19+AO33+AO43+AO52</f>
        <v>0</v>
      </c>
      <c r="AP55" s="527">
        <f>AP19+AP33+AP43+AP52</f>
        <v>0</v>
      </c>
      <c r="AQ55" s="527">
        <f>AQ19+AQ33+AQ43+AQ52</f>
        <v>-2</v>
      </c>
      <c r="AR55" s="527">
        <f>AR19+AR33+AR43+AR52</f>
        <v>0</v>
      </c>
      <c r="AS55" s="527">
        <f>AS19+AS33+AS43+AS52</f>
        <v>132.5</v>
      </c>
    </row>
    <row r="56" spans="1:262" s="20" customFormat="1" ht="14.45" customHeight="1" x14ac:dyDescent="0.25">
      <c r="A56" s="731"/>
      <c r="B56" s="533"/>
      <c r="C56" s="534"/>
      <c r="D56" s="534"/>
      <c r="E56" s="534"/>
      <c r="F56" s="535"/>
      <c r="G56" s="535"/>
      <c r="H56" s="535"/>
      <c r="I56" s="535"/>
      <c r="J56" s="535"/>
      <c r="K56" s="535"/>
      <c r="L56" s="535"/>
      <c r="M56" s="545"/>
      <c r="N56" s="545"/>
      <c r="O56" s="545"/>
      <c r="P56" s="545"/>
      <c r="Q56" s="545"/>
      <c r="R56" s="545"/>
      <c r="S56" s="545"/>
      <c r="T56" s="545"/>
      <c r="U56" s="545"/>
      <c r="V56" s="535"/>
      <c r="W56" s="718"/>
      <c r="X56" s="535"/>
      <c r="Y56" s="535"/>
      <c r="Z56" s="536"/>
      <c r="AA56" s="536"/>
      <c r="AB56" s="536"/>
      <c r="AC56" s="536"/>
      <c r="AD56" s="536"/>
      <c r="AE56" s="536"/>
      <c r="AF56" s="555"/>
      <c r="AG56" s="556"/>
      <c r="AH56" s="556"/>
      <c r="AI56" s="556"/>
      <c r="AJ56" s="771"/>
      <c r="AK56" s="771"/>
      <c r="AL56" s="771"/>
      <c r="AM56" s="771"/>
      <c r="AN56" s="771"/>
      <c r="AO56" s="771"/>
      <c r="AP56" s="771"/>
      <c r="AQ56" s="715"/>
      <c r="AR56" s="715"/>
      <c r="AS56" s="716"/>
      <c r="AT56" s="21"/>
    </row>
    <row r="57" spans="1:262" s="20" customFormat="1" ht="14.45" customHeight="1" x14ac:dyDescent="0.25">
      <c r="A57" s="734" t="s">
        <v>379</v>
      </c>
      <c r="B57" s="724" t="s">
        <v>403</v>
      </c>
      <c r="C57" s="717">
        <f t="shared" ref="C57:R57" si="19">C10+C12+C55</f>
        <v>10</v>
      </c>
      <c r="D57" s="717">
        <f t="shared" si="19"/>
        <v>0</v>
      </c>
      <c r="E57" s="717">
        <f t="shared" si="19"/>
        <v>0</v>
      </c>
      <c r="F57" s="717">
        <f t="shared" si="19"/>
        <v>10</v>
      </c>
      <c r="G57" s="717">
        <f t="shared" si="19"/>
        <v>0</v>
      </c>
      <c r="H57" s="717">
        <f t="shared" si="19"/>
        <v>0.5</v>
      </c>
      <c r="I57" s="717">
        <f t="shared" si="19"/>
        <v>0.5</v>
      </c>
      <c r="J57" s="717">
        <f t="shared" si="19"/>
        <v>35</v>
      </c>
      <c r="K57" s="717"/>
      <c r="L57" s="717"/>
      <c r="M57" s="717">
        <f t="shared" si="19"/>
        <v>35</v>
      </c>
      <c r="N57" s="717">
        <f t="shared" si="19"/>
        <v>0</v>
      </c>
      <c r="O57" s="717">
        <f t="shared" si="19"/>
        <v>0</v>
      </c>
      <c r="P57" s="717">
        <f t="shared" si="19"/>
        <v>130</v>
      </c>
      <c r="Q57" s="717">
        <f t="shared" si="19"/>
        <v>-1</v>
      </c>
      <c r="R57" s="717">
        <f t="shared" si="19"/>
        <v>-1</v>
      </c>
      <c r="S57" s="717"/>
      <c r="T57" s="717">
        <f t="shared" ref="T57:AA57" si="20">T10+T12+T55</f>
        <v>0</v>
      </c>
      <c r="U57" s="717">
        <f t="shared" si="20"/>
        <v>-2</v>
      </c>
      <c r="V57" s="717">
        <f t="shared" si="20"/>
        <v>126</v>
      </c>
      <c r="W57" s="717">
        <f t="shared" si="20"/>
        <v>0</v>
      </c>
      <c r="X57" s="717">
        <f t="shared" si="20"/>
        <v>0</v>
      </c>
      <c r="Y57" s="717">
        <f t="shared" si="20"/>
        <v>173</v>
      </c>
      <c r="Z57" s="717">
        <f t="shared" si="20"/>
        <v>-1</v>
      </c>
      <c r="AA57" s="717">
        <f t="shared" si="20"/>
        <v>-1</v>
      </c>
      <c r="AB57" s="717"/>
      <c r="AC57" s="717"/>
      <c r="AD57" s="717">
        <f t="shared" ref="AD57:AS57" si="21">AD10+AD12+AD55</f>
        <v>0</v>
      </c>
      <c r="AE57" s="717">
        <f t="shared" si="21"/>
        <v>-2</v>
      </c>
      <c r="AF57" s="717">
        <f t="shared" si="21"/>
        <v>169</v>
      </c>
      <c r="AG57" s="717">
        <f t="shared" si="21"/>
        <v>0</v>
      </c>
      <c r="AH57" s="717">
        <f t="shared" si="21"/>
        <v>0</v>
      </c>
      <c r="AI57" s="717">
        <f t="shared" si="21"/>
        <v>0</v>
      </c>
      <c r="AJ57" s="717">
        <f t="shared" si="21"/>
        <v>173</v>
      </c>
      <c r="AK57" s="717">
        <f t="shared" si="21"/>
        <v>-1</v>
      </c>
      <c r="AL57" s="717">
        <f t="shared" si="21"/>
        <v>-1</v>
      </c>
      <c r="AM57" s="717">
        <f t="shared" si="21"/>
        <v>1</v>
      </c>
      <c r="AN57" s="717">
        <f t="shared" si="21"/>
        <v>0.5</v>
      </c>
      <c r="AO57" s="717">
        <f t="shared" si="21"/>
        <v>0</v>
      </c>
      <c r="AP57" s="717">
        <f t="shared" si="21"/>
        <v>0</v>
      </c>
      <c r="AQ57" s="717">
        <f t="shared" si="21"/>
        <v>-2</v>
      </c>
      <c r="AR57" s="717">
        <f t="shared" si="21"/>
        <v>-1</v>
      </c>
      <c r="AS57" s="717">
        <f t="shared" si="21"/>
        <v>169.5</v>
      </c>
    </row>
    <row r="58" spans="1:262" ht="15.75" customHeight="1" x14ac:dyDescent="0.25">
      <c r="A58" s="499"/>
      <c r="B58" s="514"/>
      <c r="C58" s="513"/>
      <c r="D58" s="513"/>
      <c r="E58" s="513"/>
      <c r="F58" s="503"/>
      <c r="G58" s="503"/>
      <c r="H58" s="503"/>
      <c r="I58" s="503"/>
      <c r="J58" s="503"/>
      <c r="K58" s="503"/>
      <c r="L58" s="503"/>
      <c r="M58" s="503"/>
      <c r="N58" s="503"/>
      <c r="O58" s="503"/>
      <c r="P58" s="503"/>
      <c r="Q58" s="503"/>
      <c r="R58" s="503"/>
      <c r="S58" s="503"/>
      <c r="T58" s="503"/>
      <c r="U58" s="503"/>
      <c r="V58" s="503"/>
      <c r="W58" s="503"/>
      <c r="X58" s="503"/>
      <c r="Y58" s="523"/>
      <c r="Z58" s="523"/>
      <c r="AA58" s="523"/>
      <c r="AB58" s="523"/>
      <c r="AC58" s="523"/>
      <c r="AD58" s="523"/>
      <c r="AE58" s="523"/>
      <c r="AF58" s="523"/>
      <c r="AG58" s="524"/>
      <c r="AH58" s="524"/>
      <c r="AI58" s="524"/>
      <c r="AJ58" s="524"/>
      <c r="AK58" s="524"/>
      <c r="AL58" s="524"/>
      <c r="AM58" s="524"/>
      <c r="AN58" s="524"/>
      <c r="AO58" s="524"/>
      <c r="AP58" s="524"/>
      <c r="AQ58" s="524"/>
      <c r="AR58" s="524"/>
      <c r="AS58" s="524"/>
    </row>
    <row r="59" spans="1:262" ht="13.9" customHeight="1" x14ac:dyDescent="0.25">
      <c r="A59" s="499"/>
      <c r="B59" s="525"/>
      <c r="C59" s="499"/>
      <c r="D59" s="499"/>
      <c r="E59" s="499"/>
      <c r="F59" s="499"/>
      <c r="G59" s="499"/>
      <c r="H59" s="499"/>
      <c r="I59" s="499"/>
      <c r="J59" s="499"/>
      <c r="K59" s="499"/>
      <c r="L59" s="499"/>
      <c r="M59" s="499"/>
      <c r="N59" s="499"/>
      <c r="O59" s="499"/>
      <c r="P59" s="499"/>
      <c r="Q59" s="499"/>
      <c r="R59" s="499"/>
      <c r="S59" s="499"/>
      <c r="T59" s="499"/>
      <c r="U59" s="499"/>
      <c r="V59" s="499"/>
      <c r="W59" s="499"/>
      <c r="X59" s="499"/>
      <c r="Y59" s="499"/>
      <c r="Z59" s="499"/>
      <c r="AA59" s="499"/>
      <c r="AB59" s="499"/>
      <c r="AC59" s="499"/>
      <c r="AD59" s="499"/>
      <c r="AE59" s="499"/>
      <c r="AF59" s="499"/>
      <c r="AG59" s="499"/>
      <c r="AH59" s="499"/>
      <c r="AI59" s="499"/>
      <c r="AJ59" s="499"/>
      <c r="AK59" s="499"/>
      <c r="AL59" s="499"/>
      <c r="AM59" s="499"/>
      <c r="AN59" s="499"/>
      <c r="AO59" s="499"/>
      <c r="AP59" s="499"/>
      <c r="AQ59" s="499"/>
      <c r="AR59" s="499"/>
      <c r="AS59" s="499"/>
    </row>
  </sheetData>
  <mergeCells count="27">
    <mergeCell ref="P6:X6"/>
    <mergeCell ref="Y6:AI6"/>
    <mergeCell ref="AJ6:AS7"/>
    <mergeCell ref="C7:F7"/>
    <mergeCell ref="AG7:AI7"/>
    <mergeCell ref="G7:I7"/>
    <mergeCell ref="J7:M7"/>
    <mergeCell ref="N7:O7"/>
    <mergeCell ref="P7:V7"/>
    <mergeCell ref="W7:X7"/>
    <mergeCell ref="Y7:AF7"/>
    <mergeCell ref="A1:AS1"/>
    <mergeCell ref="A2:AS2"/>
    <mergeCell ref="A3:AS3"/>
    <mergeCell ref="A5:A8"/>
    <mergeCell ref="C5:F5"/>
    <mergeCell ref="G5:I5"/>
    <mergeCell ref="J5:M5"/>
    <mergeCell ref="N5:O5"/>
    <mergeCell ref="P5:V5"/>
    <mergeCell ref="W5:X5"/>
    <mergeCell ref="Y5:AF5"/>
    <mergeCell ref="AG5:AI5"/>
    <mergeCell ref="AJ5:AS5"/>
    <mergeCell ref="B6:B8"/>
    <mergeCell ref="C6:I6"/>
    <mergeCell ref="J6:O6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</sheetPr>
  <dimension ref="A1:L26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172" customWidth="1"/>
    <col min="2" max="2" width="31" style="172" bestFit="1" customWidth="1"/>
    <col min="3" max="3" width="16.85546875" style="172" bestFit="1" customWidth="1"/>
    <col min="4" max="4" width="15.5703125" style="172" customWidth="1"/>
    <col min="5" max="5" width="9.85546875" style="172" bestFit="1" customWidth="1"/>
    <col min="6" max="6" width="12.7109375" style="172" bestFit="1" customWidth="1"/>
    <col min="7" max="7" width="12.140625" style="172" bestFit="1" customWidth="1"/>
    <col min="8" max="8" width="10.85546875" style="172" bestFit="1" customWidth="1"/>
    <col min="9" max="9" width="27.28515625" style="172" bestFit="1" customWidth="1"/>
    <col min="10" max="10" width="9" style="172" bestFit="1" customWidth="1"/>
    <col min="11" max="11" width="10.28515625" style="172" customWidth="1"/>
    <col min="12" max="12" width="10.28515625" style="172"/>
    <col min="13" max="16384" width="10.28515625" style="177"/>
  </cols>
  <sheetData>
    <row r="1" spans="1:12" s="172" customFormat="1" x14ac:dyDescent="0.2">
      <c r="A1" s="1551" t="s">
        <v>1131</v>
      </c>
      <c r="B1" s="1551"/>
      <c r="C1" s="1551"/>
      <c r="D1" s="1551"/>
      <c r="E1" s="1551"/>
      <c r="F1" s="1551"/>
      <c r="G1" s="1551"/>
      <c r="H1" s="1551"/>
      <c r="I1" s="1551"/>
      <c r="J1" s="1551"/>
    </row>
    <row r="2" spans="1:12" s="172" customFormat="1" ht="14.1" customHeight="1" x14ac:dyDescent="0.2"/>
    <row r="3" spans="1:12" s="172" customFormat="1" ht="15" customHeight="1" x14ac:dyDescent="0.25">
      <c r="B3" s="1552" t="s">
        <v>73</v>
      </c>
      <c r="C3" s="1552"/>
      <c r="D3" s="1552"/>
      <c r="E3" s="1552"/>
      <c r="F3" s="1552"/>
      <c r="G3" s="1552"/>
      <c r="H3" s="1552"/>
      <c r="I3" s="1552"/>
      <c r="J3" s="1552"/>
    </row>
    <row r="4" spans="1:12" s="172" customFormat="1" ht="15" customHeight="1" x14ac:dyDescent="0.25">
      <c r="B4" s="1552" t="s">
        <v>799</v>
      </c>
      <c r="C4" s="1552"/>
      <c r="D4" s="1552"/>
      <c r="E4" s="1552"/>
      <c r="F4" s="1552"/>
      <c r="G4" s="1552"/>
      <c r="H4" s="1552"/>
      <c r="I4" s="1552"/>
      <c r="J4" s="1552"/>
    </row>
    <row r="5" spans="1:12" s="172" customFormat="1" ht="15" customHeight="1" x14ac:dyDescent="0.25">
      <c r="B5" s="1552" t="s">
        <v>639</v>
      </c>
      <c r="C5" s="1552"/>
      <c r="D5" s="1552"/>
      <c r="E5" s="1552"/>
      <c r="F5" s="1552"/>
      <c r="G5" s="1552"/>
      <c r="H5" s="1552"/>
      <c r="I5" s="1552"/>
      <c r="J5" s="1552"/>
    </row>
    <row r="6" spans="1:12" s="172" customFormat="1" ht="15" customHeight="1" x14ac:dyDescent="0.25">
      <c r="B6" s="1552"/>
      <c r="C6" s="1552"/>
      <c r="D6" s="1552"/>
      <c r="E6" s="1552"/>
      <c r="F6" s="1552"/>
      <c r="G6" s="1552"/>
      <c r="H6" s="1552"/>
      <c r="I6" s="1552"/>
      <c r="J6" s="1552"/>
    </row>
    <row r="7" spans="1:12" s="172" customFormat="1" ht="15" customHeight="1" x14ac:dyDescent="0.25">
      <c r="B7" s="1553" t="s">
        <v>226</v>
      </c>
      <c r="C7" s="1553"/>
      <c r="D7" s="1553"/>
      <c r="E7" s="1553"/>
      <c r="F7" s="1553"/>
      <c r="G7" s="1553"/>
      <c r="H7" s="1553"/>
      <c r="I7" s="1553"/>
      <c r="J7" s="1553"/>
    </row>
    <row r="8" spans="1:12" s="173" customFormat="1" ht="14.1" customHeight="1" x14ac:dyDescent="0.25">
      <c r="A8" s="1546"/>
      <c r="B8" s="1222" t="s">
        <v>54</v>
      </c>
      <c r="C8" s="1222" t="s">
        <v>55</v>
      </c>
      <c r="D8" s="1222" t="s">
        <v>56</v>
      </c>
      <c r="E8" s="1222" t="s">
        <v>57</v>
      </c>
      <c r="F8" s="1222" t="s">
        <v>298</v>
      </c>
      <c r="G8" s="1222" t="s">
        <v>299</v>
      </c>
      <c r="H8" s="1222" t="s">
        <v>300</v>
      </c>
      <c r="I8" s="1222" t="s">
        <v>399</v>
      </c>
      <c r="J8" s="1222" t="s">
        <v>405</v>
      </c>
    </row>
    <row r="9" spans="1:12" s="174" customFormat="1" ht="17.25" customHeight="1" x14ac:dyDescent="0.25">
      <c r="A9" s="1546"/>
      <c r="B9" s="1547" t="s">
        <v>78</v>
      </c>
      <c r="C9" s="1549" t="s">
        <v>1116</v>
      </c>
      <c r="D9" s="1549" t="s">
        <v>1117</v>
      </c>
      <c r="E9" s="1547" t="s">
        <v>251</v>
      </c>
      <c r="F9" s="1555" t="s">
        <v>252</v>
      </c>
      <c r="G9" s="1547" t="s">
        <v>253</v>
      </c>
      <c r="H9" s="1549" t="s">
        <v>493</v>
      </c>
      <c r="I9" s="1554" t="s">
        <v>254</v>
      </c>
      <c r="J9" s="1554"/>
    </row>
    <row r="10" spans="1:12" s="174" customFormat="1" ht="33.75" customHeight="1" x14ac:dyDescent="0.25">
      <c r="A10" s="1546"/>
      <c r="B10" s="1548"/>
      <c r="C10" s="1550"/>
      <c r="D10" s="1550"/>
      <c r="E10" s="1548"/>
      <c r="F10" s="1556"/>
      <c r="G10" s="1548"/>
      <c r="H10" s="1550"/>
      <c r="I10" s="1222" t="s">
        <v>255</v>
      </c>
      <c r="J10" s="1222" t="s">
        <v>256</v>
      </c>
    </row>
    <row r="11" spans="1:12" s="173" customFormat="1" ht="16.5" customHeight="1" x14ac:dyDescent="0.25">
      <c r="A11" s="175" t="s">
        <v>307</v>
      </c>
      <c r="B11" s="469" t="s">
        <v>257</v>
      </c>
    </row>
    <row r="12" spans="1:12" s="174" customFormat="1" ht="15" customHeight="1" x14ac:dyDescent="0.25">
      <c r="A12" s="175" t="s">
        <v>315</v>
      </c>
      <c r="B12" s="180" t="s">
        <v>640</v>
      </c>
      <c r="C12" s="181">
        <v>1197791</v>
      </c>
      <c r="D12" s="181">
        <v>898343</v>
      </c>
      <c r="E12" s="661" t="s">
        <v>641</v>
      </c>
      <c r="F12" s="666" t="s">
        <v>504</v>
      </c>
      <c r="G12" s="666">
        <v>46727</v>
      </c>
      <c r="H12" s="181">
        <v>157440</v>
      </c>
      <c r="I12" s="182" t="s">
        <v>642</v>
      </c>
      <c r="J12" s="181">
        <v>7716</v>
      </c>
    </row>
    <row r="13" spans="1:12" s="176" customFormat="1" ht="31.5" customHeight="1" x14ac:dyDescent="0.25">
      <c r="A13" s="175" t="s">
        <v>316</v>
      </c>
      <c r="B13" s="174" t="s">
        <v>262</v>
      </c>
      <c r="C13" s="183">
        <f>SUM(C12:C12)</f>
        <v>1197791</v>
      </c>
      <c r="D13" s="183">
        <f>SUM(D12:D12)</f>
        <v>898343</v>
      </c>
      <c r="E13" s="184"/>
      <c r="F13" s="184"/>
      <c r="G13" s="184"/>
      <c r="H13" s="183">
        <f>SUM(H12:H12)</f>
        <v>157440</v>
      </c>
      <c r="I13" s="182"/>
      <c r="J13" s="183">
        <f>SUM(J12)</f>
        <v>7716</v>
      </c>
      <c r="K13" s="173"/>
      <c r="L13" s="173"/>
    </row>
    <row r="14" spans="1:12" s="176" customFormat="1" ht="15" customHeight="1" x14ac:dyDescent="0.25">
      <c r="A14" s="175"/>
      <c r="B14" s="174"/>
      <c r="C14" s="183"/>
      <c r="D14" s="183"/>
      <c r="E14" s="184"/>
      <c r="F14" s="184"/>
      <c r="G14" s="184"/>
      <c r="H14" s="183"/>
      <c r="I14" s="182"/>
      <c r="J14" s="661"/>
      <c r="K14" s="173"/>
      <c r="L14" s="173"/>
    </row>
    <row r="15" spans="1:12" s="176" customFormat="1" ht="15" customHeight="1" x14ac:dyDescent="0.25">
      <c r="A15" s="175"/>
      <c r="B15" s="174"/>
      <c r="C15" s="183"/>
      <c r="D15" s="183"/>
      <c r="E15" s="184"/>
      <c r="F15" s="184"/>
      <c r="G15" s="184"/>
      <c r="H15" s="183"/>
      <c r="I15" s="182"/>
      <c r="J15" s="661"/>
      <c r="K15" s="173"/>
      <c r="L15" s="173"/>
    </row>
    <row r="16" spans="1:12" s="176" customFormat="1" ht="16.5" customHeight="1" x14ac:dyDescent="0.25">
      <c r="A16" s="175"/>
      <c r="B16" s="1552" t="s">
        <v>73</v>
      </c>
      <c r="C16" s="1552"/>
      <c r="D16" s="1552"/>
      <c r="E16" s="1552"/>
      <c r="F16" s="1552"/>
      <c r="G16" s="1552"/>
      <c r="H16" s="1552"/>
      <c r="I16" s="1552"/>
      <c r="J16" s="1552"/>
      <c r="K16" s="173"/>
      <c r="L16" s="173"/>
    </row>
    <row r="17" spans="1:12" s="176" customFormat="1" ht="15.75" x14ac:dyDescent="0.25">
      <c r="A17" s="175"/>
      <c r="B17" s="1552" t="s">
        <v>799</v>
      </c>
      <c r="C17" s="1552"/>
      <c r="D17" s="1552"/>
      <c r="E17" s="1552"/>
      <c r="F17" s="1552"/>
      <c r="G17" s="1552"/>
      <c r="H17" s="1552"/>
      <c r="I17" s="1552"/>
      <c r="J17" s="1552"/>
      <c r="K17" s="173"/>
      <c r="L17" s="173"/>
    </row>
    <row r="18" spans="1:12" s="176" customFormat="1" ht="15.75" x14ac:dyDescent="0.25">
      <c r="A18" s="175"/>
      <c r="B18" s="1552" t="s">
        <v>249</v>
      </c>
      <c r="C18" s="1552"/>
      <c r="D18" s="1552"/>
      <c r="E18" s="1552"/>
      <c r="F18" s="1552"/>
      <c r="G18" s="1552"/>
      <c r="H18" s="1552"/>
      <c r="I18" s="1552"/>
      <c r="J18" s="1552"/>
      <c r="K18" s="173"/>
      <c r="L18" s="173"/>
    </row>
    <row r="19" spans="1:12" s="176" customFormat="1" ht="15.75" x14ac:dyDescent="0.25">
      <c r="A19" s="175"/>
      <c r="B19" s="174"/>
      <c r="C19" s="183"/>
      <c r="D19" s="183"/>
      <c r="E19" s="184"/>
      <c r="F19" s="184"/>
      <c r="G19" s="184"/>
      <c r="H19" s="183"/>
      <c r="I19" s="182"/>
      <c r="J19" s="661"/>
      <c r="K19" s="173"/>
      <c r="L19" s="173"/>
    </row>
    <row r="20" spans="1:12" ht="15.75" x14ac:dyDescent="0.25">
      <c r="B20" s="1553" t="s">
        <v>226</v>
      </c>
      <c r="C20" s="1553"/>
      <c r="D20" s="1553"/>
      <c r="E20" s="1553"/>
      <c r="F20" s="1553"/>
      <c r="G20" s="1553"/>
      <c r="H20" s="1553"/>
      <c r="I20" s="1553"/>
      <c r="J20" s="1553"/>
    </row>
    <row r="21" spans="1:12" s="173" customFormat="1" ht="15.75" x14ac:dyDescent="0.25">
      <c r="A21" s="1546"/>
      <c r="B21" s="1222" t="s">
        <v>54</v>
      </c>
      <c r="C21" s="1222" t="s">
        <v>55</v>
      </c>
      <c r="D21" s="1222" t="s">
        <v>56</v>
      </c>
      <c r="E21" s="1222" t="s">
        <v>57</v>
      </c>
      <c r="F21" s="1222" t="s">
        <v>298</v>
      </c>
      <c r="G21" s="1222" t="s">
        <v>299</v>
      </c>
      <c r="H21" s="1222" t="s">
        <v>300</v>
      </c>
      <c r="I21" s="1222" t="s">
        <v>399</v>
      </c>
      <c r="J21" s="1222" t="s">
        <v>405</v>
      </c>
    </row>
    <row r="22" spans="1:12" s="174" customFormat="1" ht="15.75" customHeight="1" x14ac:dyDescent="0.25">
      <c r="A22" s="1546"/>
      <c r="B22" s="1547" t="s">
        <v>78</v>
      </c>
      <c r="C22" s="1549" t="s">
        <v>250</v>
      </c>
      <c r="D22" s="1549" t="s">
        <v>1117</v>
      </c>
      <c r="E22" s="1547" t="s">
        <v>251</v>
      </c>
      <c r="F22" s="1555" t="s">
        <v>252</v>
      </c>
      <c r="G22" s="1547" t="s">
        <v>253</v>
      </c>
      <c r="H22" s="1549" t="s">
        <v>493</v>
      </c>
      <c r="I22" s="1554" t="s">
        <v>254</v>
      </c>
      <c r="J22" s="1554"/>
    </row>
    <row r="23" spans="1:12" s="174" customFormat="1" ht="15.75" customHeight="1" x14ac:dyDescent="0.25">
      <c r="A23" s="1546"/>
      <c r="B23" s="1548"/>
      <c r="C23" s="1550"/>
      <c r="D23" s="1550"/>
      <c r="E23" s="1548"/>
      <c r="F23" s="1556"/>
      <c r="G23" s="1548"/>
      <c r="H23" s="1550"/>
      <c r="I23" s="1222" t="s">
        <v>255</v>
      </c>
      <c r="J23" s="1222" t="s">
        <v>256</v>
      </c>
    </row>
    <row r="24" spans="1:12" s="173" customFormat="1" ht="15.75" x14ac:dyDescent="0.25">
      <c r="A24" s="175" t="s">
        <v>307</v>
      </c>
      <c r="B24" s="469" t="s">
        <v>257</v>
      </c>
    </row>
    <row r="25" spans="1:12" s="174" customFormat="1" ht="15.75" x14ac:dyDescent="0.25">
      <c r="A25" s="175" t="s">
        <v>315</v>
      </c>
      <c r="B25" s="180" t="s">
        <v>261</v>
      </c>
      <c r="C25" s="181">
        <v>26530</v>
      </c>
      <c r="D25" s="181">
        <v>12713</v>
      </c>
      <c r="E25" s="661" t="s">
        <v>258</v>
      </c>
      <c r="F25" s="661" t="s">
        <v>259</v>
      </c>
      <c r="G25" s="661" t="s">
        <v>259</v>
      </c>
      <c r="H25" s="181">
        <v>2482</v>
      </c>
      <c r="I25" s="182">
        <v>0</v>
      </c>
      <c r="J25" s="661" t="s">
        <v>260</v>
      </c>
    </row>
    <row r="26" spans="1:12" s="176" customFormat="1" ht="15.75" x14ac:dyDescent="0.25">
      <c r="A26" s="175" t="s">
        <v>316</v>
      </c>
      <c r="B26" s="174" t="s">
        <v>262</v>
      </c>
      <c r="C26" s="183">
        <f>SUM(C25:C25)</f>
        <v>26530</v>
      </c>
      <c r="D26" s="183">
        <f>SUM(D25:D25)</f>
        <v>12713</v>
      </c>
      <c r="E26" s="184"/>
      <c r="F26" s="184"/>
      <c r="G26" s="184"/>
      <c r="H26" s="183">
        <f>SUM(H25:H25)</f>
        <v>2482</v>
      </c>
      <c r="I26" s="182"/>
      <c r="J26" s="661" t="s">
        <v>260</v>
      </c>
      <c r="K26" s="173"/>
      <c r="L26" s="173"/>
    </row>
  </sheetData>
  <mergeCells count="28">
    <mergeCell ref="I22:J22"/>
    <mergeCell ref="B20:J20"/>
    <mergeCell ref="F22:F23"/>
    <mergeCell ref="G22:G23"/>
    <mergeCell ref="H22:H23"/>
    <mergeCell ref="D22:D23"/>
    <mergeCell ref="E22:E23"/>
    <mergeCell ref="B7:J7"/>
    <mergeCell ref="I9:J9"/>
    <mergeCell ref="B16:J16"/>
    <mergeCell ref="B17:J17"/>
    <mergeCell ref="B18:J18"/>
    <mergeCell ref="D9:D10"/>
    <mergeCell ref="H9:H10"/>
    <mergeCell ref="E9:E10"/>
    <mergeCell ref="F9:F10"/>
    <mergeCell ref="G9:G10"/>
    <mergeCell ref="A1:J1"/>
    <mergeCell ref="B3:J3"/>
    <mergeCell ref="B4:J4"/>
    <mergeCell ref="B5:J5"/>
    <mergeCell ref="B6:J6"/>
    <mergeCell ref="A21:A23"/>
    <mergeCell ref="B22:B23"/>
    <mergeCell ref="C22:C23"/>
    <mergeCell ref="A8:A10"/>
    <mergeCell ref="B9:B10"/>
    <mergeCell ref="C9:C10"/>
  </mergeCells>
  <phoneticPr fontId="80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22739-67B3-4456-B290-27D1BCFA4E37}">
  <sheetPr>
    <tabColor rgb="FF00B0F0"/>
  </sheetPr>
  <dimension ref="A1:Q117"/>
  <sheetViews>
    <sheetView workbookViewId="0">
      <selection sqref="A1:H1"/>
    </sheetView>
  </sheetViews>
  <sheetFormatPr defaultRowHeight="11.25" x14ac:dyDescent="0.2"/>
  <cols>
    <col min="1" max="1" width="19.42578125" style="4" customWidth="1"/>
    <col min="2" max="2" width="50" style="4" customWidth="1"/>
    <col min="3" max="3" width="15" style="4" customWidth="1"/>
    <col min="4" max="4" width="10.140625" style="4" bestFit="1" customWidth="1"/>
    <col min="5" max="6" width="10.42578125" style="4" bestFit="1" customWidth="1"/>
    <col min="7" max="7" width="10.140625" style="4" bestFit="1" customWidth="1"/>
    <col min="8" max="8" width="16.85546875" style="4" customWidth="1"/>
    <col min="9" max="17" width="9.140625" style="308"/>
    <col min="18" max="16384" width="9.140625" style="4"/>
  </cols>
  <sheetData>
    <row r="1" spans="1:10" x14ac:dyDescent="0.2">
      <c r="A1" s="1560" t="s">
        <v>1130</v>
      </c>
      <c r="B1" s="1560"/>
      <c r="C1" s="1560"/>
      <c r="D1" s="1560"/>
      <c r="E1" s="1560"/>
      <c r="F1" s="1560"/>
      <c r="G1" s="1560"/>
      <c r="H1" s="1560"/>
    </row>
    <row r="2" spans="1:10" x14ac:dyDescent="0.2">
      <c r="D2" s="1132"/>
    </row>
    <row r="3" spans="1:10" x14ac:dyDescent="0.2">
      <c r="A3" s="1561" t="s">
        <v>73</v>
      </c>
      <c r="B3" s="1561"/>
      <c r="C3" s="1561"/>
      <c r="D3" s="1561"/>
      <c r="E3" s="1561"/>
      <c r="F3" s="1561"/>
      <c r="G3" s="1561"/>
      <c r="H3" s="1561"/>
    </row>
    <row r="4" spans="1:10" x14ac:dyDescent="0.2">
      <c r="A4" s="1562" t="s">
        <v>228</v>
      </c>
      <c r="B4" s="1562"/>
      <c r="C4" s="1562"/>
      <c r="D4" s="1562"/>
      <c r="E4" s="1562"/>
      <c r="F4" s="1562"/>
      <c r="G4" s="1562"/>
      <c r="H4" s="1562"/>
    </row>
    <row r="5" spans="1:10" x14ac:dyDescent="0.2">
      <c r="A5" s="1562" t="s">
        <v>956</v>
      </c>
      <c r="B5" s="1562"/>
      <c r="C5" s="1562"/>
      <c r="D5" s="1562"/>
      <c r="E5" s="1562"/>
      <c r="F5" s="1562"/>
      <c r="G5" s="1562"/>
      <c r="H5" s="1562"/>
    </row>
    <row r="6" spans="1:10" x14ac:dyDescent="0.2">
      <c r="A6" s="1559" t="s">
        <v>52</v>
      </c>
      <c r="B6" s="1559"/>
      <c r="C6" s="1559"/>
      <c r="D6" s="1559"/>
      <c r="E6" s="1559"/>
      <c r="F6" s="1559"/>
      <c r="G6" s="1559"/>
    </row>
    <row r="7" spans="1:10" x14ac:dyDescent="0.2">
      <c r="A7" s="1133"/>
      <c r="B7" s="1133"/>
      <c r="C7" s="1133"/>
    </row>
    <row r="8" spans="1:10" ht="14.25" customHeight="1" x14ac:dyDescent="0.2">
      <c r="A8" s="1134" t="s">
        <v>54</v>
      </c>
      <c r="B8" s="1134" t="s">
        <v>55</v>
      </c>
      <c r="C8" s="1134" t="s">
        <v>56</v>
      </c>
      <c r="D8" s="1135" t="s">
        <v>57</v>
      </c>
      <c r="E8" s="1135" t="s">
        <v>298</v>
      </c>
      <c r="F8" s="1135" t="s">
        <v>299</v>
      </c>
      <c r="G8" s="1135" t="s">
        <v>300</v>
      </c>
      <c r="H8" s="1241" t="s">
        <v>399</v>
      </c>
      <c r="J8" s="1136"/>
    </row>
    <row r="9" spans="1:10" ht="14.25" customHeight="1" x14ac:dyDescent="0.2">
      <c r="A9" s="1557" t="s">
        <v>229</v>
      </c>
      <c r="B9" s="1558" t="s">
        <v>230</v>
      </c>
      <c r="C9" s="1558" t="s">
        <v>231</v>
      </c>
      <c r="D9" s="1137"/>
      <c r="E9" s="1138"/>
      <c r="F9" s="1138"/>
    </row>
    <row r="10" spans="1:10" ht="14.25" customHeight="1" x14ac:dyDescent="0.2">
      <c r="A10" s="1557"/>
      <c r="B10" s="1558"/>
      <c r="C10" s="1558"/>
      <c r="D10" s="1139" t="s">
        <v>594</v>
      </c>
      <c r="E10" s="1139" t="s">
        <v>653</v>
      </c>
      <c r="F10" s="1139" t="s">
        <v>745</v>
      </c>
      <c r="G10" s="1139" t="s">
        <v>957</v>
      </c>
      <c r="H10" s="1242" t="s">
        <v>958</v>
      </c>
    </row>
    <row r="11" spans="1:10" x14ac:dyDescent="0.2">
      <c r="A11" s="1140" t="s">
        <v>232</v>
      </c>
      <c r="B11" s="1141"/>
      <c r="C11" s="1141"/>
    </row>
    <row r="12" spans="1:10" ht="12" customHeight="1" x14ac:dyDescent="0.2">
      <c r="A12" s="1140"/>
      <c r="B12" s="1141"/>
      <c r="C12" s="1141"/>
    </row>
    <row r="13" spans="1:10" ht="12" customHeight="1" x14ac:dyDescent="0.2">
      <c r="A13" s="1140" t="s">
        <v>761</v>
      </c>
      <c r="B13" s="1141"/>
      <c r="C13" s="1141"/>
    </row>
    <row r="14" spans="1:10" ht="12" customHeight="1" x14ac:dyDescent="0.2">
      <c r="A14" s="1142" t="s">
        <v>235</v>
      </c>
      <c r="B14" s="1143" t="s">
        <v>234</v>
      </c>
      <c r="C14" s="1144" t="s">
        <v>236</v>
      </c>
      <c r="D14" s="1145">
        <v>300</v>
      </c>
      <c r="E14" s="1145">
        <v>300</v>
      </c>
      <c r="F14" s="1145">
        <v>300</v>
      </c>
      <c r="G14" s="1145">
        <v>300</v>
      </c>
    </row>
    <row r="15" spans="1:10" ht="12" customHeight="1" x14ac:dyDescent="0.2">
      <c r="A15" s="1146" t="s">
        <v>237</v>
      </c>
      <c r="B15" s="1147" t="s">
        <v>238</v>
      </c>
      <c r="C15" s="1144" t="s">
        <v>236</v>
      </c>
      <c r="D15" s="1148">
        <v>100</v>
      </c>
      <c r="E15" s="1148">
        <v>100</v>
      </c>
      <c r="F15" s="1148">
        <v>100</v>
      </c>
      <c r="G15" s="1148">
        <v>100</v>
      </c>
    </row>
    <row r="16" spans="1:10" ht="12" customHeight="1" x14ac:dyDescent="0.2">
      <c r="A16" s="1146" t="s">
        <v>240</v>
      </c>
      <c r="B16" s="1147" t="s">
        <v>241</v>
      </c>
      <c r="C16" s="1144" t="s">
        <v>236</v>
      </c>
      <c r="D16" s="1148">
        <v>10</v>
      </c>
      <c r="E16" s="1148">
        <v>10</v>
      </c>
      <c r="F16" s="1148">
        <v>10</v>
      </c>
      <c r="G16" s="1148">
        <v>10</v>
      </c>
    </row>
    <row r="17" spans="1:7" ht="12" customHeight="1" x14ac:dyDescent="0.2">
      <c r="A17" s="1146" t="s">
        <v>961</v>
      </c>
      <c r="B17" s="1147" t="s">
        <v>962</v>
      </c>
      <c r="C17" s="1149" t="s">
        <v>236</v>
      </c>
      <c r="D17" s="1148">
        <v>900</v>
      </c>
      <c r="E17" s="1148">
        <v>900</v>
      </c>
      <c r="F17" s="1148">
        <v>900</v>
      </c>
      <c r="G17" s="1148">
        <v>900</v>
      </c>
    </row>
    <row r="18" spans="1:7" ht="12" customHeight="1" x14ac:dyDescent="0.2">
      <c r="A18" s="1146" t="s">
        <v>963</v>
      </c>
      <c r="B18" s="1147" t="s">
        <v>964</v>
      </c>
      <c r="C18" s="1149" t="s">
        <v>236</v>
      </c>
      <c r="D18" s="1148">
        <v>1190</v>
      </c>
      <c r="E18" s="1148">
        <v>1190</v>
      </c>
      <c r="F18" s="1148">
        <v>1190</v>
      </c>
      <c r="G18" s="1148">
        <v>1190</v>
      </c>
    </row>
    <row r="19" spans="1:7" ht="12" customHeight="1" x14ac:dyDescent="0.2">
      <c r="A19" s="1150" t="s">
        <v>966</v>
      </c>
      <c r="B19" s="1151" t="s">
        <v>967</v>
      </c>
      <c r="C19" s="1152" t="s">
        <v>236</v>
      </c>
      <c r="D19" s="1153">
        <v>35</v>
      </c>
      <c r="E19" s="1153">
        <v>35</v>
      </c>
      <c r="F19" s="1153">
        <v>35</v>
      </c>
      <c r="G19" s="1153">
        <v>35</v>
      </c>
    </row>
    <row r="20" spans="1:7" ht="12" customHeight="1" x14ac:dyDescent="0.2">
      <c r="A20" s="1147"/>
      <c r="B20" s="1147" t="s">
        <v>968</v>
      </c>
      <c r="C20" s="1152" t="s">
        <v>236</v>
      </c>
      <c r="D20" s="1148">
        <v>3050</v>
      </c>
      <c r="E20" s="1148">
        <v>3050</v>
      </c>
      <c r="F20" s="1148">
        <v>3050</v>
      </c>
      <c r="G20" s="1148">
        <v>3050</v>
      </c>
    </row>
    <row r="21" spans="1:7" ht="12" customHeight="1" x14ac:dyDescent="0.2">
      <c r="A21" s="1154" t="s">
        <v>243</v>
      </c>
      <c r="B21" s="1155" t="s">
        <v>244</v>
      </c>
      <c r="C21" s="1156" t="s">
        <v>236</v>
      </c>
      <c r="D21" s="1157">
        <v>40</v>
      </c>
      <c r="E21" s="1157">
        <v>40</v>
      </c>
      <c r="F21" s="1157">
        <v>40</v>
      </c>
      <c r="G21" s="1157">
        <v>40</v>
      </c>
    </row>
    <row r="22" spans="1:7" ht="12" customHeight="1" x14ac:dyDescent="0.2">
      <c r="A22" s="1154"/>
      <c r="B22" s="1158" t="s">
        <v>973</v>
      </c>
      <c r="C22" s="1156" t="s">
        <v>236</v>
      </c>
      <c r="D22" s="1159">
        <v>15</v>
      </c>
      <c r="E22" s="1159">
        <v>15</v>
      </c>
      <c r="F22" s="1159">
        <v>15</v>
      </c>
      <c r="G22" s="1159">
        <v>15</v>
      </c>
    </row>
    <row r="23" spans="1:7" ht="12" customHeight="1" x14ac:dyDescent="0.2">
      <c r="A23" s="1154" t="s">
        <v>975</v>
      </c>
      <c r="B23" s="1158" t="s">
        <v>976</v>
      </c>
      <c r="C23" s="1156" t="s">
        <v>236</v>
      </c>
      <c r="D23" s="1159">
        <v>30</v>
      </c>
      <c r="E23" s="1159">
        <v>30</v>
      </c>
      <c r="F23" s="1159">
        <v>30</v>
      </c>
      <c r="G23" s="1159">
        <v>30</v>
      </c>
    </row>
    <row r="24" spans="1:7" ht="12" customHeight="1" x14ac:dyDescent="0.2">
      <c r="A24" s="1160" t="s">
        <v>993</v>
      </c>
      <c r="B24" s="1160" t="s">
        <v>994</v>
      </c>
      <c r="C24" s="1161" t="s">
        <v>236</v>
      </c>
      <c r="D24" s="1162">
        <v>904</v>
      </c>
      <c r="E24" s="1162">
        <v>904</v>
      </c>
      <c r="F24" s="1162">
        <v>904</v>
      </c>
      <c r="G24" s="1162">
        <v>904</v>
      </c>
    </row>
    <row r="25" spans="1:7" ht="12" customHeight="1" x14ac:dyDescent="0.2">
      <c r="A25" s="1163"/>
      <c r="B25" s="1160" t="s">
        <v>995</v>
      </c>
      <c r="C25" s="1164" t="s">
        <v>236</v>
      </c>
      <c r="D25" s="1165">
        <v>55</v>
      </c>
      <c r="E25" s="1165">
        <v>55</v>
      </c>
      <c r="F25" s="1165">
        <v>55</v>
      </c>
      <c r="G25" s="1165">
        <v>55</v>
      </c>
    </row>
    <row r="26" spans="1:7" ht="12" customHeight="1" x14ac:dyDescent="0.2">
      <c r="A26" s="1163"/>
      <c r="B26" s="1160" t="s">
        <v>1086</v>
      </c>
      <c r="C26" s="1164" t="s">
        <v>236</v>
      </c>
      <c r="D26" s="1165">
        <v>120</v>
      </c>
      <c r="E26" s="1165">
        <v>120</v>
      </c>
      <c r="F26" s="1165">
        <v>120</v>
      </c>
      <c r="G26" s="1165">
        <v>120</v>
      </c>
    </row>
    <row r="27" spans="1:7" ht="12" customHeight="1" x14ac:dyDescent="0.2">
      <c r="A27" s="1163"/>
      <c r="B27" s="1160" t="s">
        <v>996</v>
      </c>
      <c r="C27" s="1164" t="s">
        <v>236</v>
      </c>
      <c r="D27" s="1165">
        <v>44</v>
      </c>
      <c r="E27" s="1165">
        <v>44</v>
      </c>
      <c r="F27" s="1165">
        <v>44</v>
      </c>
      <c r="G27" s="1165">
        <v>44</v>
      </c>
    </row>
    <row r="28" spans="1:7" ht="12" customHeight="1" x14ac:dyDescent="0.2">
      <c r="A28" s="1163"/>
      <c r="B28" s="1160" t="s">
        <v>1087</v>
      </c>
      <c r="C28" s="1164" t="s">
        <v>236</v>
      </c>
      <c r="D28" s="1165">
        <v>77</v>
      </c>
      <c r="E28" s="1165">
        <v>77</v>
      </c>
      <c r="F28" s="1165">
        <v>77</v>
      </c>
      <c r="G28" s="1165">
        <v>77</v>
      </c>
    </row>
    <row r="29" spans="1:7" ht="12" customHeight="1" x14ac:dyDescent="0.2">
      <c r="A29" s="1163"/>
      <c r="B29" s="1160" t="s">
        <v>997</v>
      </c>
      <c r="C29" s="1164" t="s">
        <v>236</v>
      </c>
      <c r="D29" s="1165">
        <v>98</v>
      </c>
      <c r="E29" s="1165">
        <v>98</v>
      </c>
      <c r="F29" s="1165">
        <v>98</v>
      </c>
      <c r="G29" s="1165">
        <v>98</v>
      </c>
    </row>
    <row r="30" spans="1:7" ht="12" customHeight="1" x14ac:dyDescent="0.2">
      <c r="A30" s="1166"/>
      <c r="B30" s="1160" t="s">
        <v>998</v>
      </c>
      <c r="C30" s="1164" t="s">
        <v>236</v>
      </c>
      <c r="D30" s="1162">
        <v>48</v>
      </c>
      <c r="E30" s="1162">
        <v>48</v>
      </c>
      <c r="F30" s="1162">
        <v>48</v>
      </c>
      <c r="G30" s="1162">
        <v>48</v>
      </c>
    </row>
    <row r="31" spans="1:7" ht="12" customHeight="1" x14ac:dyDescent="0.2">
      <c r="A31" s="1167">
        <v>68360</v>
      </c>
      <c r="B31" s="1160" t="s">
        <v>999</v>
      </c>
      <c r="C31" s="1164" t="s">
        <v>236</v>
      </c>
      <c r="D31" s="1165">
        <v>1844</v>
      </c>
      <c r="E31" s="1165">
        <v>1844</v>
      </c>
      <c r="F31" s="1165">
        <v>1844</v>
      </c>
      <c r="G31" s="1165">
        <v>1844</v>
      </c>
    </row>
    <row r="32" spans="1:7" ht="12" customHeight="1" x14ac:dyDescent="0.2">
      <c r="A32" s="1168">
        <v>42928</v>
      </c>
      <c r="B32" s="1160" t="s">
        <v>1006</v>
      </c>
      <c r="C32" s="1164" t="s">
        <v>236</v>
      </c>
      <c r="D32" s="1165">
        <v>283</v>
      </c>
      <c r="E32" s="1165">
        <v>283</v>
      </c>
      <c r="F32" s="1165">
        <v>283</v>
      </c>
      <c r="G32" s="1165">
        <v>283</v>
      </c>
    </row>
    <row r="33" spans="1:8" ht="12" customHeight="1" x14ac:dyDescent="0.2">
      <c r="A33" s="1163" t="s">
        <v>1118</v>
      </c>
      <c r="B33" s="1160" t="s">
        <v>1009</v>
      </c>
      <c r="C33" s="1169" t="s">
        <v>236</v>
      </c>
      <c r="D33" s="1165">
        <v>8870</v>
      </c>
      <c r="E33" s="1165">
        <v>8870</v>
      </c>
      <c r="F33" s="1165">
        <v>8870</v>
      </c>
      <c r="G33" s="1165">
        <v>8870</v>
      </c>
    </row>
    <row r="34" spans="1:8" ht="12" customHeight="1" x14ac:dyDescent="0.2">
      <c r="A34" s="1163" t="s">
        <v>1012</v>
      </c>
      <c r="B34" s="1160" t="s">
        <v>1013</v>
      </c>
      <c r="C34" s="1169" t="s">
        <v>236</v>
      </c>
      <c r="D34" s="471">
        <v>5640</v>
      </c>
      <c r="E34" s="471">
        <v>5640</v>
      </c>
      <c r="F34" s="471">
        <v>5640</v>
      </c>
      <c r="G34" s="471">
        <v>5640</v>
      </c>
    </row>
    <row r="35" spans="1:8" ht="12" customHeight="1" x14ac:dyDescent="0.2">
      <c r="A35" s="4" t="s">
        <v>1014</v>
      </c>
      <c r="B35" s="1160" t="s">
        <v>1015</v>
      </c>
      <c r="C35" s="1132" t="s">
        <v>236</v>
      </c>
      <c r="D35" s="4">
        <v>217</v>
      </c>
      <c r="E35" s="4">
        <v>217</v>
      </c>
      <c r="F35" s="4">
        <v>217</v>
      </c>
      <c r="G35" s="4">
        <v>217</v>
      </c>
    </row>
    <row r="36" spans="1:8" ht="12" customHeight="1" x14ac:dyDescent="0.2">
      <c r="A36" s="1138" t="s">
        <v>1016</v>
      </c>
      <c r="B36" s="1138" t="s">
        <v>1017</v>
      </c>
      <c r="C36" s="1170" t="s">
        <v>236</v>
      </c>
      <c r="D36" s="1171">
        <v>1524</v>
      </c>
      <c r="E36" s="1171">
        <v>1524</v>
      </c>
      <c r="F36" s="1171">
        <v>1524</v>
      </c>
      <c r="G36" s="1171">
        <v>1524</v>
      </c>
    </row>
    <row r="37" spans="1:8" ht="30" customHeight="1" x14ac:dyDescent="0.2">
      <c r="A37" s="1172"/>
      <c r="B37" s="1172" t="s">
        <v>1023</v>
      </c>
      <c r="C37" s="1173">
        <v>44561</v>
      </c>
      <c r="D37" s="1174">
        <v>0</v>
      </c>
      <c r="E37" s="1174">
        <v>0</v>
      </c>
      <c r="F37" s="475">
        <v>0</v>
      </c>
      <c r="G37" s="475">
        <v>0</v>
      </c>
      <c r="H37" s="1175" t="s">
        <v>1097</v>
      </c>
    </row>
    <row r="38" spans="1:8" ht="12" customHeight="1" x14ac:dyDescent="0.2">
      <c r="A38" s="4" t="s">
        <v>1024</v>
      </c>
      <c r="B38" s="4" t="s">
        <v>1025</v>
      </c>
      <c r="C38" s="1132" t="s">
        <v>236</v>
      </c>
      <c r="D38" s="471">
        <v>1067</v>
      </c>
      <c r="E38" s="471">
        <v>1067</v>
      </c>
      <c r="F38" s="471">
        <v>1067</v>
      </c>
      <c r="G38" s="471">
        <v>1067</v>
      </c>
    </row>
    <row r="39" spans="1:8" ht="12" customHeight="1" x14ac:dyDescent="0.2">
      <c r="A39" s="4" t="s">
        <v>1026</v>
      </c>
      <c r="B39" s="4" t="s">
        <v>1027</v>
      </c>
      <c r="C39" s="1132" t="s">
        <v>236</v>
      </c>
      <c r="D39" s="471">
        <v>3048</v>
      </c>
      <c r="E39" s="471">
        <v>3048</v>
      </c>
      <c r="F39" s="471">
        <v>3048</v>
      </c>
      <c r="G39" s="471">
        <v>3048</v>
      </c>
    </row>
    <row r="40" spans="1:8" ht="12" customHeight="1" x14ac:dyDescent="0.2">
      <c r="A40" s="1176" t="s">
        <v>1028</v>
      </c>
      <c r="B40" s="1176" t="s">
        <v>1029</v>
      </c>
      <c r="C40" s="1177">
        <v>44926</v>
      </c>
      <c r="D40" s="1176">
        <v>873</v>
      </c>
      <c r="E40" s="1176">
        <v>0</v>
      </c>
      <c r="F40" s="1176">
        <v>0</v>
      </c>
      <c r="G40" s="1176">
        <v>0</v>
      </c>
    </row>
    <row r="41" spans="1:8" ht="12" customHeight="1" x14ac:dyDescent="0.2">
      <c r="A41" s="4" t="s">
        <v>1030</v>
      </c>
      <c r="B41" s="4" t="s">
        <v>1031</v>
      </c>
      <c r="C41" s="1177">
        <v>44926</v>
      </c>
      <c r="D41" s="1165">
        <v>873</v>
      </c>
      <c r="E41" s="1165">
        <v>0</v>
      </c>
      <c r="F41" s="1165">
        <v>0</v>
      </c>
      <c r="G41" s="1165">
        <v>0</v>
      </c>
    </row>
    <row r="42" spans="1:8" ht="12" customHeight="1" x14ac:dyDescent="0.2">
      <c r="A42" s="1138" t="s">
        <v>1032</v>
      </c>
      <c r="B42" s="1138" t="s">
        <v>1033</v>
      </c>
      <c r="C42" s="1178">
        <v>44926</v>
      </c>
      <c r="D42" s="1179">
        <v>873</v>
      </c>
      <c r="E42" s="1179">
        <v>0</v>
      </c>
      <c r="F42" s="1179">
        <v>0</v>
      </c>
      <c r="G42" s="1179">
        <v>0</v>
      </c>
    </row>
    <row r="43" spans="1:8" ht="12" customHeight="1" x14ac:dyDescent="0.2">
      <c r="A43" s="1163" t="s">
        <v>1034</v>
      </c>
      <c r="B43" s="1160" t="s">
        <v>1035</v>
      </c>
      <c r="C43" s="1169" t="s">
        <v>236</v>
      </c>
      <c r="D43" s="1165">
        <v>2400</v>
      </c>
      <c r="E43" s="1165">
        <v>2400</v>
      </c>
      <c r="F43" s="1165">
        <v>2400</v>
      </c>
      <c r="G43" s="1165">
        <v>2400</v>
      </c>
    </row>
    <row r="44" spans="1:8" ht="12" customHeight="1" x14ac:dyDescent="0.2">
      <c r="A44" s="1180"/>
      <c r="B44" s="1180" t="s">
        <v>1036</v>
      </c>
      <c r="C44" s="1178">
        <v>44620</v>
      </c>
      <c r="D44" s="471">
        <v>26</v>
      </c>
      <c r="E44" s="471">
        <v>0</v>
      </c>
      <c r="F44" s="471">
        <v>0</v>
      </c>
      <c r="G44" s="471">
        <v>0</v>
      </c>
    </row>
    <row r="45" spans="1:8" ht="12" customHeight="1" x14ac:dyDescent="0.2">
      <c r="A45" s="1163" t="s">
        <v>1037</v>
      </c>
      <c r="B45" s="4" t="s">
        <v>1038</v>
      </c>
      <c r="C45" s="1178">
        <v>44926</v>
      </c>
      <c r="D45" s="471">
        <v>1913</v>
      </c>
      <c r="E45" s="471">
        <v>0</v>
      </c>
      <c r="F45" s="471">
        <v>0</v>
      </c>
      <c r="G45" s="471">
        <v>0</v>
      </c>
    </row>
    <row r="46" spans="1:8" ht="12" customHeight="1" x14ac:dyDescent="0.2">
      <c r="A46" s="1163" t="s">
        <v>1039</v>
      </c>
      <c r="B46" s="4" t="s">
        <v>1040</v>
      </c>
      <c r="C46" s="1178">
        <v>45077</v>
      </c>
      <c r="D46" s="471">
        <v>564</v>
      </c>
      <c r="E46" s="471">
        <v>235</v>
      </c>
      <c r="F46" s="471">
        <v>0</v>
      </c>
      <c r="G46" s="471">
        <v>0</v>
      </c>
    </row>
    <row r="47" spans="1:8" ht="12" customHeight="1" x14ac:dyDescent="0.2">
      <c r="A47" s="1163" t="s">
        <v>1041</v>
      </c>
      <c r="B47" s="1163" t="s">
        <v>1042</v>
      </c>
      <c r="C47" s="1181">
        <v>44895</v>
      </c>
      <c r="D47" s="1165">
        <v>839</v>
      </c>
      <c r="E47" s="1165">
        <v>0</v>
      </c>
      <c r="F47" s="1165">
        <v>0</v>
      </c>
      <c r="G47" s="1165">
        <v>0</v>
      </c>
    </row>
    <row r="48" spans="1:8" ht="12" customHeight="1" x14ac:dyDescent="0.2">
      <c r="A48" s="1163" t="s">
        <v>1043</v>
      </c>
      <c r="B48" s="1163" t="s">
        <v>1044</v>
      </c>
      <c r="C48" s="1169">
        <v>44651</v>
      </c>
      <c r="D48" s="1163">
        <v>55</v>
      </c>
      <c r="E48" s="1163">
        <v>0</v>
      </c>
      <c r="F48" s="1163">
        <v>0</v>
      </c>
      <c r="G48" s="1163">
        <v>0</v>
      </c>
    </row>
    <row r="49" spans="1:17" ht="12" customHeight="1" x14ac:dyDescent="0.2">
      <c r="A49" s="1163" t="s">
        <v>1045</v>
      </c>
      <c r="B49" s="1163" t="s">
        <v>1046</v>
      </c>
      <c r="C49" s="1169">
        <v>44605</v>
      </c>
      <c r="D49" s="1165">
        <v>2152</v>
      </c>
      <c r="E49" s="1163">
        <v>0</v>
      </c>
      <c r="F49" s="1163">
        <v>0</v>
      </c>
      <c r="G49" s="1163">
        <v>0</v>
      </c>
    </row>
    <row r="50" spans="1:17" ht="12" customHeight="1" x14ac:dyDescent="0.2">
      <c r="B50" s="4" t="s">
        <v>1047</v>
      </c>
      <c r="C50" s="1132" t="s">
        <v>236</v>
      </c>
      <c r="D50" s="471">
        <v>2000</v>
      </c>
      <c r="E50" s="471">
        <v>2000</v>
      </c>
      <c r="F50" s="471">
        <v>2000</v>
      </c>
      <c r="G50" s="471">
        <v>2000</v>
      </c>
    </row>
    <row r="51" spans="1:17" ht="12" customHeight="1" x14ac:dyDescent="0.2">
      <c r="A51" s="4" t="s">
        <v>1054</v>
      </c>
      <c r="B51" s="4" t="s">
        <v>1055</v>
      </c>
      <c r="C51" s="1132" t="s">
        <v>236</v>
      </c>
      <c r="D51" s="471">
        <v>780</v>
      </c>
      <c r="E51" s="471">
        <v>780</v>
      </c>
      <c r="F51" s="471">
        <v>780</v>
      </c>
      <c r="G51" s="471">
        <v>780</v>
      </c>
    </row>
    <row r="52" spans="1:17" ht="12" customHeight="1" x14ac:dyDescent="0.2">
      <c r="A52" s="4" t="s">
        <v>1056</v>
      </c>
      <c r="B52" s="4" t="s">
        <v>1057</v>
      </c>
      <c r="C52" s="1177">
        <v>45016</v>
      </c>
      <c r="D52" s="471">
        <v>5340</v>
      </c>
      <c r="E52" s="471">
        <v>1335</v>
      </c>
      <c r="F52" s="471">
        <v>0</v>
      </c>
      <c r="G52" s="471">
        <v>0</v>
      </c>
    </row>
    <row r="53" spans="1:17" ht="12" customHeight="1" x14ac:dyDescent="0.2">
      <c r="C53" s="1132"/>
      <c r="D53" s="471"/>
      <c r="E53" s="471"/>
      <c r="F53" s="471"/>
      <c r="G53" s="471"/>
    </row>
    <row r="54" spans="1:17" ht="12" customHeight="1" x14ac:dyDescent="0.2">
      <c r="A54" s="1182" t="s">
        <v>630</v>
      </c>
      <c r="C54" s="1132"/>
      <c r="D54" s="471"/>
      <c r="E54" s="471"/>
      <c r="F54" s="471"/>
      <c r="G54" s="471"/>
    </row>
    <row r="55" spans="1:17" ht="12" customHeight="1" x14ac:dyDescent="0.2">
      <c r="A55" s="1146" t="s">
        <v>239</v>
      </c>
      <c r="B55" s="1147" t="s">
        <v>959</v>
      </c>
      <c r="C55" s="1144" t="s">
        <v>236</v>
      </c>
      <c r="D55" s="1148">
        <v>10000</v>
      </c>
      <c r="E55" s="1148">
        <v>10000</v>
      </c>
      <c r="F55" s="1148">
        <v>10000</v>
      </c>
      <c r="G55" s="1148">
        <v>10000</v>
      </c>
    </row>
    <row r="56" spans="1:17" ht="12" customHeight="1" x14ac:dyDescent="0.2">
      <c r="A56" s="1146" t="s">
        <v>239</v>
      </c>
      <c r="B56" s="1147" t="s">
        <v>960</v>
      </c>
      <c r="C56" s="1144" t="s">
        <v>236</v>
      </c>
      <c r="D56" s="1148">
        <v>15000</v>
      </c>
      <c r="E56" s="1148">
        <v>15000</v>
      </c>
      <c r="F56" s="1148">
        <v>15000</v>
      </c>
      <c r="G56" s="1148">
        <v>15000</v>
      </c>
    </row>
    <row r="57" spans="1:17" ht="12" customHeight="1" x14ac:dyDescent="0.2">
      <c r="C57" s="1132"/>
      <c r="D57" s="471"/>
      <c r="E57" s="471"/>
      <c r="F57" s="471"/>
      <c r="G57" s="471"/>
    </row>
    <row r="58" spans="1:17" ht="12" customHeight="1" x14ac:dyDescent="0.2">
      <c r="A58" s="1140" t="s">
        <v>1093</v>
      </c>
      <c r="B58" s="1141"/>
      <c r="C58" s="1141"/>
    </row>
    <row r="59" spans="1:17" ht="12" customHeight="1" x14ac:dyDescent="0.2">
      <c r="A59" s="1146" t="s">
        <v>1119</v>
      </c>
      <c r="B59" s="1147" t="s">
        <v>969</v>
      </c>
      <c r="C59" s="1149">
        <v>44926</v>
      </c>
      <c r="D59" s="1148">
        <v>7285</v>
      </c>
      <c r="E59" s="1148">
        <v>0</v>
      </c>
      <c r="F59" s="1148">
        <v>0</v>
      </c>
      <c r="G59" s="1148">
        <v>0</v>
      </c>
    </row>
    <row r="60" spans="1:17" s="763" customFormat="1" ht="29.25" customHeight="1" x14ac:dyDescent="0.2">
      <c r="A60" s="1172" t="s">
        <v>986</v>
      </c>
      <c r="B60" s="1183" t="s">
        <v>987</v>
      </c>
      <c r="C60" s="1173">
        <v>44561</v>
      </c>
      <c r="D60" s="1172">
        <v>0</v>
      </c>
      <c r="E60" s="1172">
        <v>0</v>
      </c>
      <c r="F60" s="1172">
        <v>0</v>
      </c>
      <c r="G60" s="1172">
        <v>0</v>
      </c>
      <c r="H60" s="1175" t="s">
        <v>1096</v>
      </c>
      <c r="I60" s="1243"/>
      <c r="J60" s="1243"/>
      <c r="K60" s="1243"/>
      <c r="L60" s="1243"/>
      <c r="M60" s="1243"/>
      <c r="N60" s="1243"/>
      <c r="O60" s="1243"/>
      <c r="P60" s="1243"/>
      <c r="Q60" s="1243"/>
    </row>
    <row r="61" spans="1:17" ht="12" customHeight="1" x14ac:dyDescent="0.2"/>
    <row r="62" spans="1:17" ht="12" customHeight="1" x14ac:dyDescent="0.2">
      <c r="A62" s="1182" t="s">
        <v>532</v>
      </c>
    </row>
    <row r="63" spans="1:17" ht="12" customHeight="1" x14ac:dyDescent="0.2">
      <c r="A63" s="1154" t="s">
        <v>970</v>
      </c>
      <c r="B63" s="1155" t="s">
        <v>971</v>
      </c>
      <c r="C63" s="1156" t="s">
        <v>236</v>
      </c>
      <c r="D63" s="1159">
        <v>428</v>
      </c>
      <c r="E63" s="1159">
        <v>428</v>
      </c>
      <c r="F63" s="1159">
        <v>428</v>
      </c>
      <c r="G63" s="1159">
        <v>428</v>
      </c>
    </row>
    <row r="64" spans="1:17" ht="12" customHeight="1" x14ac:dyDescent="0.2">
      <c r="A64" s="1151" t="s">
        <v>245</v>
      </c>
      <c r="B64" s="1151" t="s">
        <v>972</v>
      </c>
      <c r="C64" s="1184" t="s">
        <v>236</v>
      </c>
      <c r="D64" s="1185">
        <v>248</v>
      </c>
      <c r="E64" s="1185">
        <v>248</v>
      </c>
      <c r="F64" s="1185">
        <v>248</v>
      </c>
      <c r="G64" s="1185">
        <v>248</v>
      </c>
    </row>
    <row r="65" spans="1:9" ht="12" customHeight="1" x14ac:dyDescent="0.2">
      <c r="A65" s="1151" t="s">
        <v>246</v>
      </c>
      <c r="B65" s="1151" t="s">
        <v>247</v>
      </c>
      <c r="C65" s="1184" t="s">
        <v>236</v>
      </c>
      <c r="D65" s="1185">
        <v>1863</v>
      </c>
      <c r="E65" s="1185">
        <v>1863</v>
      </c>
      <c r="F65" s="1185">
        <v>1863</v>
      </c>
      <c r="G65" s="1185">
        <v>1863</v>
      </c>
    </row>
    <row r="66" spans="1:9" ht="22.5" customHeight="1" x14ac:dyDescent="0.2">
      <c r="A66" s="1186" t="s">
        <v>1094</v>
      </c>
      <c r="B66" s="1187" t="s">
        <v>974</v>
      </c>
      <c r="C66" s="1188">
        <v>47150</v>
      </c>
      <c r="D66" s="1189">
        <v>4011</v>
      </c>
      <c r="E66" s="1189">
        <v>4011</v>
      </c>
      <c r="F66" s="1189">
        <v>4011</v>
      </c>
      <c r="G66" s="1189">
        <v>4011</v>
      </c>
    </row>
    <row r="67" spans="1:9" ht="12" customHeight="1" x14ac:dyDescent="0.2">
      <c r="A67" s="4" t="s">
        <v>1050</v>
      </c>
      <c r="B67" s="4" t="s">
        <v>1051</v>
      </c>
      <c r="C67" s="1177">
        <v>49633</v>
      </c>
      <c r="D67" s="4">
        <v>921</v>
      </c>
      <c r="E67" s="4">
        <v>921</v>
      </c>
      <c r="F67" s="4">
        <v>921</v>
      </c>
      <c r="G67" s="4">
        <v>921</v>
      </c>
      <c r="I67" s="1244"/>
    </row>
    <row r="68" spans="1:9" ht="12" customHeight="1" x14ac:dyDescent="0.2">
      <c r="I68" s="1244"/>
    </row>
    <row r="69" spans="1:9" ht="12" customHeight="1" x14ac:dyDescent="0.2">
      <c r="A69" s="1182" t="s">
        <v>621</v>
      </c>
      <c r="I69" s="1244"/>
    </row>
    <row r="70" spans="1:9" ht="12" customHeight="1" x14ac:dyDescent="0.2">
      <c r="A70" s="1154" t="s">
        <v>977</v>
      </c>
      <c r="B70" s="1158" t="s">
        <v>978</v>
      </c>
      <c r="C70" s="1156" t="s">
        <v>236</v>
      </c>
      <c r="D70" s="1159">
        <v>457</v>
      </c>
      <c r="E70" s="1159">
        <v>457</v>
      </c>
      <c r="F70" s="1159">
        <v>457</v>
      </c>
      <c r="G70" s="1159">
        <v>457</v>
      </c>
      <c r="I70" s="1244"/>
    </row>
    <row r="71" spans="1:9" ht="12" customHeight="1" x14ac:dyDescent="0.2">
      <c r="A71" s="1163" t="s">
        <v>1002</v>
      </c>
      <c r="B71" s="1160" t="s">
        <v>1003</v>
      </c>
      <c r="C71" s="1169">
        <v>45473</v>
      </c>
      <c r="D71" s="1165">
        <v>22000</v>
      </c>
      <c r="E71" s="1165">
        <v>22000</v>
      </c>
      <c r="F71" s="1165">
        <v>22000</v>
      </c>
      <c r="G71" s="1165">
        <v>22000</v>
      </c>
      <c r="I71" s="1244"/>
    </row>
    <row r="72" spans="1:9" ht="12" customHeight="1" x14ac:dyDescent="0.2">
      <c r="A72" s="4" t="s">
        <v>1021</v>
      </c>
      <c r="B72" s="4" t="s">
        <v>1022</v>
      </c>
      <c r="C72" s="1177" t="s">
        <v>236</v>
      </c>
      <c r="D72" s="4">
        <v>424</v>
      </c>
      <c r="E72" s="4">
        <v>424</v>
      </c>
      <c r="F72" s="4">
        <v>424</v>
      </c>
      <c r="G72" s="4">
        <v>424</v>
      </c>
      <c r="I72" s="1244"/>
    </row>
    <row r="73" spans="1:9" ht="12" customHeight="1" x14ac:dyDescent="0.2">
      <c r="A73" s="1190">
        <v>44271</v>
      </c>
      <c r="B73" s="4" t="s">
        <v>1049</v>
      </c>
      <c r="C73" s="1177">
        <v>44985</v>
      </c>
      <c r="D73" s="4">
        <v>119</v>
      </c>
      <c r="E73" s="4">
        <v>20</v>
      </c>
      <c r="F73" s="4">
        <v>0</v>
      </c>
      <c r="G73" s="4">
        <v>0</v>
      </c>
      <c r="I73" s="1244"/>
    </row>
    <row r="74" spans="1:9" ht="12" customHeight="1" x14ac:dyDescent="0.2">
      <c r="I74" s="1244"/>
    </row>
    <row r="75" spans="1:9" ht="12" customHeight="1" x14ac:dyDescent="0.2">
      <c r="A75" s="1182" t="s">
        <v>625</v>
      </c>
      <c r="I75" s="1244"/>
    </row>
    <row r="76" spans="1:9" ht="27.75" customHeight="1" x14ac:dyDescent="0.2">
      <c r="A76" s="1186" t="s">
        <v>979</v>
      </c>
      <c r="B76" s="1187" t="s">
        <v>980</v>
      </c>
      <c r="C76" s="1188" t="s">
        <v>236</v>
      </c>
      <c r="D76" s="1189">
        <v>198</v>
      </c>
      <c r="E76" s="1189">
        <v>198</v>
      </c>
      <c r="F76" s="1189">
        <v>198</v>
      </c>
      <c r="G76" s="1189">
        <v>198</v>
      </c>
      <c r="I76" s="1244"/>
    </row>
    <row r="77" spans="1:9" ht="12" customHeight="1" x14ac:dyDescent="0.2">
      <c r="A77" s="1154" t="s">
        <v>983</v>
      </c>
      <c r="B77" s="1158" t="s">
        <v>984</v>
      </c>
      <c r="C77" s="1156" t="s">
        <v>236</v>
      </c>
      <c r="D77" s="1159">
        <v>1320</v>
      </c>
      <c r="E77" s="1159">
        <v>1320</v>
      </c>
      <c r="F77" s="1159">
        <v>1320</v>
      </c>
      <c r="G77" s="1159">
        <v>1320</v>
      </c>
      <c r="I77" s="1244"/>
    </row>
    <row r="78" spans="1:9" ht="26.25" customHeight="1" x14ac:dyDescent="0.2">
      <c r="A78" s="1163" t="s">
        <v>1010</v>
      </c>
      <c r="B78" s="1160" t="s">
        <v>1011</v>
      </c>
      <c r="C78" s="1169">
        <v>44834</v>
      </c>
      <c r="D78" s="1165">
        <v>2493</v>
      </c>
      <c r="E78" s="1165">
        <v>0</v>
      </c>
      <c r="F78" s="1165">
        <v>0</v>
      </c>
      <c r="G78" s="1165">
        <v>0</v>
      </c>
      <c r="H78" s="1180" t="s">
        <v>1095</v>
      </c>
      <c r="I78" s="1244"/>
    </row>
    <row r="79" spans="1:9" ht="12" customHeight="1" x14ac:dyDescent="0.2">
      <c r="I79" s="1244"/>
    </row>
    <row r="80" spans="1:9" ht="12" customHeight="1" x14ac:dyDescent="0.2">
      <c r="A80" s="1182" t="s">
        <v>529</v>
      </c>
      <c r="I80" s="1244"/>
    </row>
    <row r="81" spans="1:9" ht="12" customHeight="1" x14ac:dyDescent="0.2">
      <c r="A81" s="1154" t="s">
        <v>1120</v>
      </c>
      <c r="B81" s="1158" t="s">
        <v>985</v>
      </c>
      <c r="C81" s="1156" t="s">
        <v>236</v>
      </c>
      <c r="D81" s="1159">
        <v>2438</v>
      </c>
      <c r="E81" s="1159">
        <v>2438</v>
      </c>
      <c r="F81" s="1159">
        <v>2438</v>
      </c>
      <c r="G81" s="1159">
        <v>2438</v>
      </c>
      <c r="I81" s="1244"/>
    </row>
    <row r="82" spans="1:9" ht="12" customHeight="1" x14ac:dyDescent="0.2">
      <c r="A82" s="1163"/>
      <c r="B82" s="1160" t="s">
        <v>492</v>
      </c>
      <c r="C82" s="1164" t="s">
        <v>236</v>
      </c>
      <c r="D82" s="1165">
        <v>732</v>
      </c>
      <c r="E82" s="1165">
        <v>732</v>
      </c>
      <c r="F82" s="1165">
        <v>732</v>
      </c>
      <c r="G82" s="1165">
        <v>732</v>
      </c>
      <c r="I82" s="1244"/>
    </row>
    <row r="83" spans="1:9" ht="12" customHeight="1" x14ac:dyDescent="0.2">
      <c r="A83" s="1138" t="s">
        <v>1121</v>
      </c>
      <c r="B83" s="1138" t="s">
        <v>1020</v>
      </c>
      <c r="C83" s="1170" t="s">
        <v>236</v>
      </c>
      <c r="D83" s="1138">
        <v>200</v>
      </c>
      <c r="E83" s="1138">
        <v>200</v>
      </c>
      <c r="F83" s="1138">
        <v>200</v>
      </c>
      <c r="G83" s="1138">
        <v>200</v>
      </c>
      <c r="I83" s="1244"/>
    </row>
    <row r="84" spans="1:9" ht="12" customHeight="1" x14ac:dyDescent="0.2">
      <c r="A84" s="1138"/>
      <c r="B84" s="1138" t="s">
        <v>1111</v>
      </c>
      <c r="C84" s="1170"/>
      <c r="D84" s="1171">
        <v>54669</v>
      </c>
      <c r="E84" s="1138"/>
      <c r="F84" s="1138"/>
      <c r="G84" s="1138"/>
      <c r="I84" s="1244"/>
    </row>
    <row r="85" spans="1:9" ht="12" customHeight="1" x14ac:dyDescent="0.2">
      <c r="I85" s="1244"/>
    </row>
    <row r="86" spans="1:9" ht="12" customHeight="1" x14ac:dyDescent="0.2">
      <c r="A86" s="1182" t="s">
        <v>945</v>
      </c>
      <c r="I86" s="1244"/>
    </row>
    <row r="87" spans="1:9" ht="12" customHeight="1" x14ac:dyDescent="0.2">
      <c r="A87" s="1154" t="s">
        <v>981</v>
      </c>
      <c r="B87" s="1158" t="s">
        <v>982</v>
      </c>
      <c r="C87" s="1156" t="s">
        <v>236</v>
      </c>
      <c r="D87" s="1159">
        <v>217</v>
      </c>
      <c r="E87" s="1159">
        <v>217</v>
      </c>
      <c r="F87" s="1159">
        <v>217</v>
      </c>
      <c r="G87" s="1159">
        <v>217</v>
      </c>
      <c r="I87" s="1244"/>
    </row>
    <row r="88" spans="1:9" ht="12" customHeight="1" x14ac:dyDescent="0.2">
      <c r="A88" s="4" t="s">
        <v>1018</v>
      </c>
      <c r="B88" s="4" t="s">
        <v>1019</v>
      </c>
      <c r="C88" s="1132" t="s">
        <v>236</v>
      </c>
      <c r="D88" s="4">
        <v>671</v>
      </c>
      <c r="E88" s="4">
        <v>671</v>
      </c>
      <c r="F88" s="4">
        <v>671</v>
      </c>
      <c r="G88" s="4">
        <v>671</v>
      </c>
      <c r="I88" s="1244"/>
    </row>
    <row r="89" spans="1:9" ht="12" customHeight="1" x14ac:dyDescent="0.2">
      <c r="I89" s="1244"/>
    </row>
    <row r="90" spans="1:9" ht="12" customHeight="1" x14ac:dyDescent="0.2">
      <c r="A90" s="1182" t="s">
        <v>1098</v>
      </c>
      <c r="I90" s="1244"/>
    </row>
    <row r="91" spans="1:9" ht="12" customHeight="1" x14ac:dyDescent="0.2">
      <c r="A91" s="1160" t="s">
        <v>988</v>
      </c>
      <c r="B91" s="1154" t="s">
        <v>1122</v>
      </c>
      <c r="C91" s="1161">
        <v>44620</v>
      </c>
      <c r="D91" s="1165">
        <v>2195</v>
      </c>
      <c r="E91" s="1165">
        <v>0</v>
      </c>
      <c r="F91" s="1165">
        <v>0</v>
      </c>
      <c r="G91" s="1165">
        <v>0</v>
      </c>
      <c r="I91" s="1244"/>
    </row>
    <row r="92" spans="1:9" ht="12" customHeight="1" x14ac:dyDescent="0.2">
      <c r="I92" s="1244"/>
    </row>
    <row r="93" spans="1:9" ht="12" customHeight="1" x14ac:dyDescent="0.2">
      <c r="A93" s="1182" t="s">
        <v>627</v>
      </c>
      <c r="I93" s="1244"/>
    </row>
    <row r="94" spans="1:9" ht="12" customHeight="1" x14ac:dyDescent="0.2">
      <c r="A94" s="1163" t="s">
        <v>989</v>
      </c>
      <c r="B94" s="1163" t="s">
        <v>990</v>
      </c>
      <c r="C94" s="1164" t="s">
        <v>236</v>
      </c>
      <c r="D94" s="1163">
        <v>100</v>
      </c>
      <c r="E94" s="1163">
        <v>100</v>
      </c>
      <c r="F94" s="1163">
        <v>100</v>
      </c>
      <c r="G94" s="1163">
        <v>100</v>
      </c>
      <c r="I94" s="1244"/>
    </row>
    <row r="95" spans="1:9" ht="12" customHeight="1" x14ac:dyDescent="0.2">
      <c r="I95" s="1244"/>
    </row>
    <row r="96" spans="1:9" ht="12" customHeight="1" x14ac:dyDescent="0.2">
      <c r="A96" s="1182" t="s">
        <v>533</v>
      </c>
      <c r="I96" s="1244"/>
    </row>
    <row r="97" spans="1:9" ht="12" customHeight="1" x14ac:dyDescent="0.2">
      <c r="A97" s="1191" t="s">
        <v>991</v>
      </c>
      <c r="B97" s="1158" t="s">
        <v>992</v>
      </c>
      <c r="C97" s="1161" t="s">
        <v>236</v>
      </c>
      <c r="D97" s="1165">
        <v>38</v>
      </c>
      <c r="E97" s="1165">
        <v>38</v>
      </c>
      <c r="F97" s="1165">
        <v>38</v>
      </c>
      <c r="G97" s="1165">
        <v>38</v>
      </c>
      <c r="I97" s="1244"/>
    </row>
    <row r="98" spans="1:9" ht="12" customHeight="1" x14ac:dyDescent="0.2">
      <c r="A98" s="1160">
        <v>42794</v>
      </c>
      <c r="B98" s="1160" t="s">
        <v>1123</v>
      </c>
      <c r="C98" s="1161" t="s">
        <v>236</v>
      </c>
      <c r="D98" s="1165">
        <v>212</v>
      </c>
      <c r="E98" s="1165">
        <v>212</v>
      </c>
      <c r="F98" s="1165">
        <v>212</v>
      </c>
      <c r="G98" s="1165">
        <v>212</v>
      </c>
      <c r="I98" s="1244"/>
    </row>
    <row r="99" spans="1:9" ht="12" customHeight="1" x14ac:dyDescent="0.2">
      <c r="I99" s="1244"/>
    </row>
    <row r="100" spans="1:9" ht="12" customHeight="1" x14ac:dyDescent="0.2">
      <c r="A100" s="1182" t="s">
        <v>626</v>
      </c>
      <c r="I100" s="1244"/>
    </row>
    <row r="101" spans="1:9" ht="12" customHeight="1" x14ac:dyDescent="0.2">
      <c r="A101" s="1180" t="s">
        <v>1004</v>
      </c>
      <c r="B101" s="1154" t="s">
        <v>1005</v>
      </c>
      <c r="C101" s="1192" t="s">
        <v>236</v>
      </c>
      <c r="D101" s="1179">
        <v>3506</v>
      </c>
      <c r="E101" s="1179">
        <v>3506</v>
      </c>
      <c r="F101" s="1179">
        <v>3506</v>
      </c>
      <c r="G101" s="1179">
        <v>3506</v>
      </c>
      <c r="I101" s="1244"/>
    </row>
    <row r="102" spans="1:9" ht="12" customHeight="1" x14ac:dyDescent="0.2">
      <c r="I102" s="1244"/>
    </row>
    <row r="103" spans="1:9" ht="12" customHeight="1" x14ac:dyDescent="0.2">
      <c r="A103" s="1182" t="s">
        <v>1099</v>
      </c>
      <c r="I103" s="1244"/>
    </row>
    <row r="104" spans="1:9" ht="12" customHeight="1" x14ac:dyDescent="0.2">
      <c r="A104" s="1163" t="s">
        <v>1007</v>
      </c>
      <c r="B104" s="1160" t="s">
        <v>1008</v>
      </c>
      <c r="C104" s="1169">
        <v>46727</v>
      </c>
      <c r="D104" s="1165">
        <v>160121</v>
      </c>
      <c r="E104" s="1165">
        <v>160121</v>
      </c>
      <c r="F104" s="1165">
        <v>160121</v>
      </c>
      <c r="G104" s="1165">
        <v>160121</v>
      </c>
      <c r="I104" s="1244"/>
    </row>
    <row r="105" spans="1:9" ht="12" customHeight="1" x14ac:dyDescent="0.2">
      <c r="I105" s="1244"/>
    </row>
    <row r="106" spans="1:9" ht="12" customHeight="1" x14ac:dyDescent="0.2">
      <c r="A106" s="1182" t="s">
        <v>943</v>
      </c>
      <c r="I106" s="1244"/>
    </row>
    <row r="107" spans="1:9" ht="12" customHeight="1" x14ac:dyDescent="0.2">
      <c r="A107" s="4" t="s">
        <v>1052</v>
      </c>
      <c r="B107" s="4" t="s">
        <v>1053</v>
      </c>
      <c r="C107" s="1177">
        <v>46356</v>
      </c>
      <c r="D107" s="471">
        <v>60960</v>
      </c>
      <c r="E107" s="471">
        <v>60960</v>
      </c>
      <c r="F107" s="471">
        <v>60960</v>
      </c>
      <c r="G107" s="471">
        <v>60960</v>
      </c>
      <c r="I107" s="1244"/>
    </row>
    <row r="108" spans="1:9" ht="12" customHeight="1" x14ac:dyDescent="0.2">
      <c r="I108" s="1244"/>
    </row>
    <row r="109" spans="1:9" ht="12" customHeight="1" x14ac:dyDescent="0.2">
      <c r="A109" s="1182" t="s">
        <v>1092</v>
      </c>
    </row>
    <row r="110" spans="1:9" ht="12" customHeight="1" x14ac:dyDescent="0.2">
      <c r="A110" s="1146" t="s">
        <v>242</v>
      </c>
      <c r="B110" s="1147" t="s">
        <v>965</v>
      </c>
      <c r="C110" s="1149" t="s">
        <v>236</v>
      </c>
      <c r="D110" s="1148">
        <v>1600</v>
      </c>
      <c r="E110" s="1148">
        <v>1600</v>
      </c>
      <c r="F110" s="1148">
        <v>1600</v>
      </c>
      <c r="G110" s="1148">
        <v>1600</v>
      </c>
    </row>
    <row r="111" spans="1:9" ht="12" customHeight="1" x14ac:dyDescent="0.2">
      <c r="B111" s="4" t="s">
        <v>1048</v>
      </c>
      <c r="D111" s="471">
        <v>15240</v>
      </c>
      <c r="E111" s="471">
        <v>15240</v>
      </c>
      <c r="F111" s="471">
        <v>15240</v>
      </c>
      <c r="G111" s="471">
        <v>15240</v>
      </c>
    </row>
    <row r="112" spans="1:9" ht="12" customHeight="1" x14ac:dyDescent="0.2">
      <c r="B112" s="4" t="s">
        <v>746</v>
      </c>
      <c r="D112" s="471">
        <v>24500</v>
      </c>
      <c r="E112" s="471">
        <v>24500</v>
      </c>
      <c r="F112" s="471">
        <v>24500</v>
      </c>
      <c r="G112" s="471">
        <v>24500</v>
      </c>
    </row>
    <row r="114" spans="1:17" x14ac:dyDescent="0.2">
      <c r="A114" s="1182" t="s">
        <v>1100</v>
      </c>
    </row>
    <row r="115" spans="1:17" ht="22.5" x14ac:dyDescent="0.2">
      <c r="A115" s="1180" t="s">
        <v>1000</v>
      </c>
      <c r="B115" s="1154" t="s">
        <v>1001</v>
      </c>
      <c r="C115" s="1181">
        <v>44926</v>
      </c>
      <c r="D115" s="1179">
        <v>35000</v>
      </c>
      <c r="E115" s="1179">
        <v>0</v>
      </c>
      <c r="F115" s="1179">
        <v>0</v>
      </c>
      <c r="G115" s="1179">
        <v>0</v>
      </c>
    </row>
    <row r="116" spans="1:17" s="763" customFormat="1" ht="22.5" x14ac:dyDescent="0.2">
      <c r="A116" s="763" t="s">
        <v>1058</v>
      </c>
      <c r="B116" s="1193" t="s">
        <v>1059</v>
      </c>
      <c r="C116" s="1194" t="s">
        <v>236</v>
      </c>
      <c r="D116" s="475">
        <v>26983</v>
      </c>
      <c r="E116" s="475">
        <v>26983</v>
      </c>
      <c r="F116" s="475">
        <v>26983</v>
      </c>
      <c r="G116" s="475">
        <v>26983</v>
      </c>
      <c r="I116" s="1243"/>
      <c r="J116" s="1243"/>
      <c r="K116" s="1243"/>
      <c r="L116" s="1243"/>
      <c r="M116" s="1243"/>
      <c r="N116" s="1243"/>
      <c r="O116" s="1243"/>
      <c r="P116" s="1243"/>
      <c r="Q116" s="1243"/>
    </row>
    <row r="117" spans="1:17" x14ac:dyDescent="0.2">
      <c r="A117" s="1182" t="s">
        <v>402</v>
      </c>
      <c r="D117" s="1195">
        <f>SUM(D14:D116)</f>
        <v>504346</v>
      </c>
      <c r="E117" s="1195">
        <f>SUM(E14:E116)</f>
        <v>390667</v>
      </c>
      <c r="F117" s="1195">
        <f>SUM(F14:F116)</f>
        <v>389077</v>
      </c>
      <c r="G117" s="1195">
        <f>SUM(G11:G116)</f>
        <v>389077</v>
      </c>
    </row>
  </sheetData>
  <mergeCells count="8">
    <mergeCell ref="A9:A10"/>
    <mergeCell ref="B9:B10"/>
    <mergeCell ref="C9:C10"/>
    <mergeCell ref="A6:G6"/>
    <mergeCell ref="A1:H1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4294967293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178" customWidth="1"/>
    <col min="2" max="2" width="74.5703125" style="178" customWidth="1"/>
    <col min="3" max="3" width="13.5703125" style="178" customWidth="1"/>
    <col min="4" max="4" width="9.140625" style="166"/>
    <col min="5" max="16384" width="9.140625" style="167"/>
  </cols>
  <sheetData>
    <row r="2" spans="1:9" ht="32.25" customHeight="1" x14ac:dyDescent="0.25">
      <c r="A2" s="1532" t="s">
        <v>1129</v>
      </c>
      <c r="B2" s="1532"/>
      <c r="C2" s="1532"/>
      <c r="D2" s="719"/>
      <c r="E2" s="719"/>
      <c r="F2" s="719"/>
      <c r="G2" s="719"/>
      <c r="H2" s="719"/>
      <c r="I2" s="719"/>
    </row>
    <row r="3" spans="1:9" ht="20.100000000000001" customHeight="1" x14ac:dyDescent="0.25">
      <c r="A3" s="167"/>
      <c r="B3" s="197"/>
      <c r="C3" s="197"/>
    </row>
    <row r="4" spans="1:9" ht="20.100000000000001" customHeight="1" x14ac:dyDescent="0.25">
      <c r="A4" s="167"/>
      <c r="B4" s="1564" t="s">
        <v>73</v>
      </c>
      <c r="C4" s="1564"/>
    </row>
    <row r="5" spans="1:9" ht="20.100000000000001" customHeight="1" x14ac:dyDescent="0.25">
      <c r="A5" s="167"/>
      <c r="B5" s="1564" t="s">
        <v>799</v>
      </c>
      <c r="C5" s="1564"/>
    </row>
    <row r="6" spans="1:9" ht="20.100000000000001" customHeight="1" x14ac:dyDescent="0.25">
      <c r="A6" s="167"/>
      <c r="B6" s="1564" t="s">
        <v>599</v>
      </c>
      <c r="C6" s="1564"/>
    </row>
    <row r="7" spans="1:9" s="169" customFormat="1" ht="20.100000000000001" customHeight="1" x14ac:dyDescent="0.25">
      <c r="B7" s="1564"/>
      <c r="C7" s="1564"/>
      <c r="D7" s="168"/>
    </row>
    <row r="8" spans="1:9" s="169" customFormat="1" ht="20.100000000000001" customHeight="1" x14ac:dyDescent="0.25">
      <c r="B8" s="198"/>
      <c r="C8" s="198"/>
      <c r="D8" s="168"/>
    </row>
    <row r="9" spans="1:9" s="171" customFormat="1" ht="20.100000000000001" customHeight="1" x14ac:dyDescent="0.25">
      <c r="B9" s="199"/>
      <c r="C9" s="200" t="s">
        <v>226</v>
      </c>
      <c r="D9" s="170"/>
    </row>
    <row r="10" spans="1:9" ht="20.100000000000001" customHeight="1" x14ac:dyDescent="0.25">
      <c r="A10" s="1563" t="s">
        <v>297</v>
      </c>
      <c r="B10" s="201" t="s">
        <v>54</v>
      </c>
      <c r="C10" s="201" t="s">
        <v>55</v>
      </c>
    </row>
    <row r="11" spans="1:9" s="171" customFormat="1" ht="30.75" customHeight="1" x14ac:dyDescent="0.25">
      <c r="A11" s="1563"/>
      <c r="B11" s="202" t="s">
        <v>78</v>
      </c>
      <c r="C11" s="202" t="s">
        <v>248</v>
      </c>
      <c r="D11" s="170"/>
    </row>
    <row r="12" spans="1:9" ht="22.5" customHeight="1" x14ac:dyDescent="0.25">
      <c r="A12" s="203"/>
      <c r="B12" s="169" t="s">
        <v>600</v>
      </c>
      <c r="C12" s="167"/>
    </row>
    <row r="13" spans="1:9" ht="69" customHeight="1" x14ac:dyDescent="0.25">
      <c r="A13" s="204" t="s">
        <v>307</v>
      </c>
      <c r="B13" s="409" t="s">
        <v>1108</v>
      </c>
      <c r="C13" s="748">
        <v>162437</v>
      </c>
    </row>
    <row r="14" spans="1:9" ht="20.100000000000001" customHeight="1" x14ac:dyDescent="0.25">
      <c r="A14" s="203"/>
      <c r="B14" s="167"/>
      <c r="C14" s="284"/>
    </row>
    <row r="15" spans="1:9" ht="35.25" customHeight="1" x14ac:dyDescent="0.25">
      <c r="A15" s="204" t="s">
        <v>315</v>
      </c>
      <c r="B15" s="205" t="s">
        <v>1109</v>
      </c>
      <c r="C15" s="748">
        <v>633</v>
      </c>
    </row>
    <row r="16" spans="1:9" ht="29.25" customHeight="1" x14ac:dyDescent="0.25">
      <c r="A16" s="203"/>
      <c r="B16" s="205" t="s">
        <v>773</v>
      </c>
      <c r="C16" s="284">
        <v>1059</v>
      </c>
    </row>
    <row r="17" spans="1:4" ht="19.5" customHeight="1" x14ac:dyDescent="0.25">
      <c r="A17" s="203"/>
      <c r="B17" s="205"/>
      <c r="C17" s="284"/>
    </row>
    <row r="18" spans="1:4" ht="36" customHeight="1" x14ac:dyDescent="0.25">
      <c r="A18" s="204" t="s">
        <v>316</v>
      </c>
      <c r="B18" s="205" t="s">
        <v>605</v>
      </c>
      <c r="C18" s="749">
        <v>0</v>
      </c>
    </row>
    <row r="19" spans="1:4" ht="20.100000000000001" customHeight="1" x14ac:dyDescent="0.25">
      <c r="A19" s="203"/>
      <c r="B19" s="206"/>
      <c r="C19" s="284"/>
    </row>
    <row r="20" spans="1:4" s="169" customFormat="1" ht="20.100000000000001" customHeight="1" x14ac:dyDescent="0.25">
      <c r="A20" s="203" t="s">
        <v>317</v>
      </c>
      <c r="B20" s="169" t="s">
        <v>603</v>
      </c>
      <c r="C20" s="750">
        <f>SUM(C13:C19)</f>
        <v>164129</v>
      </c>
      <c r="D20" s="168"/>
    </row>
    <row r="21" spans="1:4" ht="20.100000000000001" customHeight="1" x14ac:dyDescent="0.25">
      <c r="A21" s="167"/>
      <c r="B21" s="167"/>
      <c r="C21" s="284"/>
    </row>
    <row r="22" spans="1:4" ht="20.100000000000001" customHeight="1" x14ac:dyDescent="0.25">
      <c r="C22" s="179"/>
    </row>
    <row r="23" spans="1:4" ht="20.100000000000001" customHeight="1" x14ac:dyDescent="0.25">
      <c r="B23" s="169" t="s">
        <v>598</v>
      </c>
      <c r="C23" s="284"/>
    </row>
    <row r="24" spans="1:4" ht="20.100000000000001" customHeight="1" x14ac:dyDescent="0.25">
      <c r="B24" s="167" t="s">
        <v>601</v>
      </c>
      <c r="C24" s="284">
        <v>1794</v>
      </c>
    </row>
    <row r="25" spans="1:4" ht="20.100000000000001" customHeight="1" x14ac:dyDescent="0.25">
      <c r="B25" s="167"/>
      <c r="C25" s="284"/>
    </row>
    <row r="26" spans="1:4" ht="33" customHeight="1" x14ac:dyDescent="0.25">
      <c r="B26" s="205" t="s">
        <v>647</v>
      </c>
      <c r="C26" s="284">
        <v>1648</v>
      </c>
    </row>
    <row r="27" spans="1:4" ht="21" customHeight="1" x14ac:dyDescent="0.25">
      <c r="B27" s="205"/>
      <c r="C27" s="284"/>
    </row>
    <row r="28" spans="1:4" ht="32.25" customHeight="1" x14ac:dyDescent="0.25">
      <c r="B28" s="205" t="s">
        <v>648</v>
      </c>
      <c r="C28" s="284">
        <v>0</v>
      </c>
    </row>
    <row r="29" spans="1:4" ht="33" customHeight="1" x14ac:dyDescent="0.25">
      <c r="B29" s="205"/>
      <c r="C29" s="167"/>
    </row>
    <row r="30" spans="1:4" ht="20.100000000000001" customHeight="1" x14ac:dyDescent="0.25">
      <c r="B30" s="169" t="s">
        <v>602</v>
      </c>
      <c r="C30" s="750">
        <f>SUM(C24:C28)</f>
        <v>3442</v>
      </c>
    </row>
    <row r="31" spans="1:4" ht="20.100000000000001" customHeight="1" x14ac:dyDescent="0.25">
      <c r="B31" s="167"/>
      <c r="C31" s="167"/>
    </row>
    <row r="32" spans="1:4" ht="20.100000000000001" customHeight="1" x14ac:dyDescent="0.25">
      <c r="B32" s="169" t="s">
        <v>604</v>
      </c>
      <c r="C32" s="750">
        <f>C20+C30</f>
        <v>167571</v>
      </c>
    </row>
  </sheetData>
  <mergeCells count="6">
    <mergeCell ref="A2:C2"/>
    <mergeCell ref="A10:A11"/>
    <mergeCell ref="B4:C4"/>
    <mergeCell ref="B5:C5"/>
    <mergeCell ref="B6:C6"/>
    <mergeCell ref="B7:C7"/>
  </mergeCells>
  <phoneticPr fontId="80" type="noConversion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R48"/>
  <sheetViews>
    <sheetView zoomScale="120" workbookViewId="0">
      <selection activeCell="C16" sqref="C16"/>
    </sheetView>
  </sheetViews>
  <sheetFormatPr defaultColWidth="9.140625" defaultRowHeight="11.25" x14ac:dyDescent="0.2"/>
  <cols>
    <col min="1" max="1" width="4.85546875" style="78" customWidth="1"/>
    <col min="2" max="2" width="48.42578125" style="78" customWidth="1"/>
    <col min="3" max="3" width="12" style="79" customWidth="1"/>
    <col min="4" max="4" width="41.7109375" style="79" customWidth="1"/>
    <col min="5" max="5" width="16" style="79" customWidth="1"/>
    <col min="6" max="18" width="9.140625" style="78"/>
    <col min="19" max="16384" width="9.140625" style="5"/>
  </cols>
  <sheetData>
    <row r="1" spans="1:18" ht="12.75" customHeight="1" x14ac:dyDescent="0.2">
      <c r="A1" s="1309" t="s">
        <v>1155</v>
      </c>
      <c r="B1" s="1309"/>
      <c r="C1" s="1309"/>
      <c r="D1" s="1309"/>
      <c r="E1" s="1309"/>
    </row>
    <row r="2" spans="1:18" x14ac:dyDescent="0.2">
      <c r="B2" s="243"/>
      <c r="E2" s="80"/>
    </row>
    <row r="3" spans="1:18" s="59" customFormat="1" x14ac:dyDescent="0.2">
      <c r="A3" s="81"/>
      <c r="B3" s="1310" t="s">
        <v>51</v>
      </c>
      <c r="C3" s="1310"/>
      <c r="D3" s="1310"/>
      <c r="E3" s="1310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</row>
    <row r="4" spans="1:18" s="59" customFormat="1" x14ac:dyDescent="0.2">
      <c r="A4" s="81"/>
      <c r="B4" s="1310" t="s">
        <v>784</v>
      </c>
      <c r="C4" s="1310"/>
      <c r="D4" s="1310"/>
      <c r="E4" s="1310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</row>
    <row r="5" spans="1:18" s="59" customFormat="1" ht="12.75" customHeight="1" x14ac:dyDescent="0.2">
      <c r="A5" s="1311" t="s">
        <v>216</v>
      </c>
      <c r="B5" s="1311"/>
      <c r="C5" s="1330"/>
      <c r="D5" s="1330"/>
      <c r="E5" s="1330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</row>
    <row r="6" spans="1:18" s="59" customFormat="1" ht="12.75" customHeight="1" x14ac:dyDescent="0.2">
      <c r="A6" s="1331" t="s">
        <v>53</v>
      </c>
      <c r="B6" s="1314" t="s">
        <v>54</v>
      </c>
      <c r="C6" s="1334" t="s">
        <v>55</v>
      </c>
      <c r="D6" s="1336" t="s">
        <v>56</v>
      </c>
      <c r="E6" s="1337" t="s">
        <v>57</v>
      </c>
      <c r="F6" s="81"/>
      <c r="G6" s="81"/>
      <c r="H6" s="81"/>
      <c r="I6" s="81"/>
      <c r="J6" s="81"/>
      <c r="K6" s="81"/>
      <c r="L6" s="81"/>
    </row>
    <row r="7" spans="1:18" s="59" customFormat="1" ht="12.75" customHeight="1" x14ac:dyDescent="0.2">
      <c r="A7" s="1332"/>
      <c r="B7" s="1314"/>
      <c r="C7" s="1335"/>
      <c r="D7" s="1336"/>
      <c r="E7" s="1337"/>
      <c r="F7" s="81"/>
      <c r="G7" s="81"/>
      <c r="H7" s="81"/>
      <c r="I7" s="81"/>
    </row>
    <row r="8" spans="1:18" s="60" customFormat="1" ht="36.6" customHeight="1" x14ac:dyDescent="0.2">
      <c r="A8" s="1333"/>
      <c r="B8" s="82" t="s">
        <v>58</v>
      </c>
      <c r="C8" s="844" t="s">
        <v>61</v>
      </c>
      <c r="D8" s="1028" t="s">
        <v>62</v>
      </c>
      <c r="E8" s="843" t="s">
        <v>61</v>
      </c>
      <c r="F8" s="248"/>
      <c r="G8" s="106"/>
      <c r="H8" s="106"/>
      <c r="I8" s="106"/>
    </row>
    <row r="9" spans="1:18" ht="11.45" customHeight="1" x14ac:dyDescent="0.2">
      <c r="A9" s="813">
        <v>1</v>
      </c>
      <c r="B9" s="86" t="s">
        <v>22</v>
      </c>
      <c r="C9" s="87"/>
      <c r="D9" s="69" t="s">
        <v>23</v>
      </c>
      <c r="E9" s="193"/>
      <c r="F9" s="104"/>
      <c r="J9" s="5"/>
      <c r="K9" s="5"/>
      <c r="L9" s="5"/>
      <c r="M9" s="5"/>
      <c r="N9" s="5"/>
      <c r="O9" s="5"/>
      <c r="P9" s="5"/>
      <c r="Q9" s="5"/>
      <c r="R9" s="5"/>
    </row>
    <row r="10" spans="1:18" x14ac:dyDescent="0.2">
      <c r="A10" s="814">
        <f t="shared" ref="A10:A46" si="0">A9+1</f>
        <v>2</v>
      </c>
      <c r="B10" s="88"/>
      <c r="C10" s="58"/>
      <c r="D10" s="70"/>
      <c r="E10" s="187"/>
      <c r="F10" s="104"/>
      <c r="J10" s="5"/>
      <c r="K10" s="5"/>
      <c r="L10" s="5"/>
      <c r="M10" s="5"/>
      <c r="N10" s="5"/>
      <c r="O10" s="5"/>
      <c r="P10" s="5"/>
      <c r="Q10" s="5"/>
      <c r="R10" s="5"/>
    </row>
    <row r="11" spans="1:18" x14ac:dyDescent="0.2">
      <c r="A11" s="814">
        <f t="shared" si="0"/>
        <v>3</v>
      </c>
      <c r="B11" s="88" t="s">
        <v>35</v>
      </c>
      <c r="C11" s="57">
        <f>Össz.önkor.mérleg.!C14</f>
        <v>0</v>
      </c>
      <c r="D11" s="71" t="s">
        <v>32</v>
      </c>
      <c r="E11" s="189"/>
      <c r="F11" s="104"/>
      <c r="J11" s="5"/>
      <c r="K11" s="5"/>
      <c r="L11" s="5"/>
      <c r="M11" s="5"/>
      <c r="N11" s="5"/>
      <c r="O11" s="5"/>
      <c r="P11" s="5"/>
      <c r="Q11" s="5"/>
      <c r="R11" s="5"/>
    </row>
    <row r="12" spans="1:18" x14ac:dyDescent="0.2">
      <c r="A12" s="814">
        <f t="shared" si="0"/>
        <v>4</v>
      </c>
      <c r="B12" s="88" t="s">
        <v>575</v>
      </c>
      <c r="C12" s="57">
        <f>Össz.önkor.mérleg.!C15</f>
        <v>0</v>
      </c>
      <c r="D12" s="71"/>
      <c r="E12" s="189"/>
      <c r="F12" s="104"/>
      <c r="J12" s="5"/>
      <c r="K12" s="5"/>
      <c r="L12" s="5"/>
      <c r="M12" s="5"/>
      <c r="N12" s="5"/>
      <c r="O12" s="5"/>
      <c r="P12" s="5"/>
      <c r="Q12" s="5"/>
      <c r="R12" s="5"/>
    </row>
    <row r="13" spans="1:18" x14ac:dyDescent="0.2">
      <c r="A13" s="814">
        <f t="shared" si="0"/>
        <v>5</v>
      </c>
      <c r="B13" s="380" t="s">
        <v>775</v>
      </c>
      <c r="C13" s="57">
        <f>Össz.önkor.mérleg.!C16</f>
        <v>119158</v>
      </c>
      <c r="D13" s="71"/>
      <c r="E13" s="189"/>
      <c r="F13" s="104"/>
      <c r="J13" s="5"/>
      <c r="K13" s="5"/>
      <c r="L13" s="5"/>
      <c r="M13" s="5"/>
      <c r="N13" s="5"/>
      <c r="O13" s="5"/>
      <c r="P13" s="5"/>
      <c r="Q13" s="5"/>
      <c r="R13" s="5"/>
    </row>
    <row r="14" spans="1:18" x14ac:dyDescent="0.2">
      <c r="A14" s="814">
        <f t="shared" si="0"/>
        <v>6</v>
      </c>
      <c r="B14" s="56" t="s">
        <v>438</v>
      </c>
      <c r="C14" s="89"/>
      <c r="D14" s="70" t="s">
        <v>433</v>
      </c>
      <c r="E14" s="189">
        <f>Össz.önkor.mérleg.!E27</f>
        <v>2290181</v>
      </c>
      <c r="F14" s="104"/>
      <c r="J14" s="5"/>
      <c r="K14" s="5"/>
      <c r="L14" s="5"/>
      <c r="M14" s="5"/>
      <c r="N14" s="5"/>
      <c r="O14" s="5"/>
      <c r="P14" s="5"/>
      <c r="Q14" s="5"/>
      <c r="R14" s="5"/>
    </row>
    <row r="15" spans="1:18" ht="12" customHeight="1" x14ac:dyDescent="0.2">
      <c r="A15" s="814">
        <f t="shared" si="0"/>
        <v>7</v>
      </c>
      <c r="B15" s="56" t="s">
        <v>40</v>
      </c>
      <c r="C15" s="89"/>
      <c r="D15" s="70" t="s">
        <v>29</v>
      </c>
      <c r="E15" s="189">
        <f>Össz.önkor.mérleg.!E28</f>
        <v>45800</v>
      </c>
      <c r="F15" s="104"/>
      <c r="J15" s="5"/>
      <c r="K15" s="5"/>
      <c r="L15" s="5"/>
      <c r="M15" s="5"/>
      <c r="N15" s="5"/>
      <c r="O15" s="5"/>
      <c r="P15" s="5"/>
      <c r="Q15" s="5"/>
      <c r="R15" s="5"/>
    </row>
    <row r="16" spans="1:18" x14ac:dyDescent="0.2">
      <c r="A16" s="814">
        <f t="shared" si="0"/>
        <v>8</v>
      </c>
      <c r="B16" s="88" t="s">
        <v>41</v>
      </c>
      <c r="C16" s="57">
        <f>Össz.önkor.mérleg.!C24</f>
        <v>1069</v>
      </c>
      <c r="D16" s="70" t="s">
        <v>30</v>
      </c>
      <c r="E16" s="189"/>
      <c r="F16" s="104"/>
      <c r="J16" s="5"/>
      <c r="K16" s="5"/>
      <c r="L16" s="5"/>
      <c r="M16" s="5"/>
      <c r="N16" s="5"/>
      <c r="O16" s="5"/>
      <c r="P16" s="5"/>
      <c r="Q16" s="5"/>
      <c r="R16" s="5"/>
    </row>
    <row r="17" spans="1:18" x14ac:dyDescent="0.2">
      <c r="A17" s="814">
        <f t="shared" si="0"/>
        <v>9</v>
      </c>
      <c r="B17" s="88" t="s">
        <v>42</v>
      </c>
      <c r="C17" s="57">
        <f>Össz.önkor.mérleg.!C25</f>
        <v>0</v>
      </c>
      <c r="D17" s="70" t="s">
        <v>276</v>
      </c>
      <c r="E17" s="90">
        <f>Össz.önkor.mérleg.!E30</f>
        <v>14465</v>
      </c>
      <c r="F17" s="104"/>
      <c r="J17" s="5"/>
      <c r="K17" s="5"/>
      <c r="L17" s="5"/>
      <c r="M17" s="5"/>
      <c r="N17" s="5"/>
      <c r="O17" s="5"/>
      <c r="P17" s="5"/>
      <c r="Q17" s="5"/>
      <c r="R17" s="5"/>
    </row>
    <row r="18" spans="1:18" x14ac:dyDescent="0.2">
      <c r="A18" s="814">
        <f t="shared" si="0"/>
        <v>10</v>
      </c>
      <c r="B18" s="88"/>
      <c r="C18" s="57"/>
      <c r="D18" s="70" t="s">
        <v>584</v>
      </c>
      <c r="E18" s="90">
        <f>Össz.önkor.mérleg.!E31</f>
        <v>3000</v>
      </c>
      <c r="F18" s="104"/>
      <c r="J18" s="5"/>
      <c r="K18" s="5"/>
      <c r="L18" s="5"/>
      <c r="M18" s="5"/>
      <c r="N18" s="5"/>
      <c r="O18" s="5"/>
      <c r="P18" s="5"/>
      <c r="Q18" s="5"/>
      <c r="R18" s="5"/>
    </row>
    <row r="19" spans="1:18" x14ac:dyDescent="0.2">
      <c r="A19" s="814">
        <f t="shared" si="0"/>
        <v>11</v>
      </c>
      <c r="B19" s="56" t="s">
        <v>43</v>
      </c>
      <c r="C19" s="57">
        <f>Össz.önkor.mérleg.!C26</f>
        <v>0</v>
      </c>
      <c r="D19" s="70" t="s">
        <v>585</v>
      </c>
      <c r="E19" s="189">
        <f>Össz.önkor.mérleg.!E32</f>
        <v>2927</v>
      </c>
      <c r="F19" s="104"/>
      <c r="J19" s="5"/>
      <c r="K19" s="5"/>
      <c r="L19" s="5"/>
      <c r="M19" s="5"/>
      <c r="N19" s="5"/>
      <c r="O19" s="5"/>
      <c r="P19" s="5"/>
      <c r="Q19" s="5"/>
      <c r="R19" s="5"/>
    </row>
    <row r="20" spans="1:18" x14ac:dyDescent="0.2">
      <c r="A20" s="814">
        <f t="shared" si="0"/>
        <v>12</v>
      </c>
      <c r="B20" s="88" t="s">
        <v>44</v>
      </c>
      <c r="C20" s="57">
        <f>Össz.önkor.mérleg.!C22</f>
        <v>0</v>
      </c>
      <c r="D20" s="70" t="s">
        <v>586</v>
      </c>
      <c r="E20" s="189">
        <f>Össz.önkor.mérleg.!E33</f>
        <v>8246</v>
      </c>
      <c r="F20" s="104"/>
      <c r="J20" s="5"/>
      <c r="K20" s="5"/>
      <c r="L20" s="5"/>
      <c r="M20" s="5"/>
      <c r="N20" s="5"/>
      <c r="O20" s="5"/>
      <c r="P20" s="5"/>
      <c r="Q20" s="5"/>
      <c r="R20" s="5"/>
    </row>
    <row r="21" spans="1:18" x14ac:dyDescent="0.2">
      <c r="A21" s="814">
        <f t="shared" si="0"/>
        <v>13</v>
      </c>
      <c r="B21" s="88"/>
      <c r="C21" s="58"/>
      <c r="D21" s="97" t="s">
        <v>65</v>
      </c>
      <c r="E21" s="191">
        <f>SUM(E14:E20)</f>
        <v>2364619</v>
      </c>
      <c r="F21" s="104"/>
      <c r="J21" s="5"/>
      <c r="K21" s="5"/>
      <c r="L21" s="5"/>
      <c r="M21" s="5"/>
      <c r="N21" s="5"/>
      <c r="O21" s="5"/>
      <c r="P21" s="5"/>
      <c r="Q21" s="5"/>
      <c r="R21" s="5"/>
    </row>
    <row r="22" spans="1:18" x14ac:dyDescent="0.2">
      <c r="A22" s="814">
        <f t="shared" si="0"/>
        <v>14</v>
      </c>
      <c r="B22" s="78" t="s">
        <v>439</v>
      </c>
      <c r="C22" s="58">
        <f>Össz.önkor.mérleg.!C30</f>
        <v>17909</v>
      </c>
      <c r="D22" s="70"/>
      <c r="E22" s="187"/>
      <c r="F22" s="104"/>
      <c r="J22" s="5"/>
      <c r="K22" s="5"/>
      <c r="L22" s="5"/>
      <c r="M22" s="5"/>
      <c r="N22" s="5"/>
      <c r="O22" s="5"/>
      <c r="P22" s="5"/>
      <c r="Q22" s="5"/>
      <c r="R22" s="5"/>
    </row>
    <row r="23" spans="1:18" s="61" customFormat="1" x14ac:dyDescent="0.2">
      <c r="A23" s="814">
        <f t="shared" si="0"/>
        <v>15</v>
      </c>
      <c r="B23" s="78"/>
      <c r="C23" s="58"/>
      <c r="D23" s="92"/>
      <c r="E23" s="189"/>
      <c r="F23" s="230"/>
      <c r="G23" s="107"/>
      <c r="H23" s="107"/>
      <c r="I23" s="107"/>
    </row>
    <row r="24" spans="1:18" s="61" customFormat="1" x14ac:dyDescent="0.2">
      <c r="A24" s="814">
        <f t="shared" si="0"/>
        <v>16</v>
      </c>
      <c r="B24" s="95"/>
      <c r="C24" s="89"/>
      <c r="D24" s="92"/>
      <c r="E24" s="189"/>
      <c r="F24" s="230"/>
      <c r="G24" s="107"/>
      <c r="H24" s="107"/>
      <c r="I24" s="107"/>
    </row>
    <row r="25" spans="1:18" x14ac:dyDescent="0.2">
      <c r="A25" s="814">
        <f t="shared" si="0"/>
        <v>17</v>
      </c>
      <c r="B25" s="96" t="s">
        <v>64</v>
      </c>
      <c r="C25" s="62">
        <f t="shared" ref="C25" si="1">C12+C13+C16+C17+C19+C20+C22</f>
        <v>138136</v>
      </c>
      <c r="D25" s="93"/>
      <c r="E25" s="188"/>
      <c r="F25" s="104"/>
      <c r="J25" s="5"/>
      <c r="K25" s="5"/>
      <c r="L25" s="5"/>
      <c r="M25" s="5"/>
      <c r="N25" s="5"/>
      <c r="O25" s="5"/>
      <c r="P25" s="5"/>
      <c r="Q25" s="5"/>
      <c r="R25" s="5"/>
    </row>
    <row r="26" spans="1:18" x14ac:dyDescent="0.2">
      <c r="A26" s="814">
        <f t="shared" si="0"/>
        <v>18</v>
      </c>
      <c r="B26" s="98" t="s">
        <v>48</v>
      </c>
      <c r="C26" s="94">
        <f>SUM(C24:C25)</f>
        <v>138136</v>
      </c>
      <c r="D26" s="99" t="s">
        <v>66</v>
      </c>
      <c r="E26" s="192">
        <f>E25+E21</f>
        <v>2364619</v>
      </c>
      <c r="F26" s="104"/>
      <c r="J26" s="5"/>
      <c r="K26" s="5"/>
      <c r="L26" s="5"/>
      <c r="M26" s="5"/>
      <c r="N26" s="5"/>
      <c r="O26" s="5"/>
      <c r="P26" s="5"/>
      <c r="Q26" s="5"/>
      <c r="R26" s="5"/>
    </row>
    <row r="27" spans="1:18" x14ac:dyDescent="0.2">
      <c r="A27" s="814">
        <f t="shared" si="0"/>
        <v>19</v>
      </c>
      <c r="B27" s="100"/>
      <c r="C27" s="90"/>
      <c r="D27" s="92"/>
      <c r="E27" s="189"/>
      <c r="F27" s="104"/>
      <c r="J27" s="5"/>
      <c r="K27" s="5"/>
      <c r="L27" s="5"/>
      <c r="M27" s="5"/>
      <c r="N27" s="5"/>
      <c r="O27" s="5"/>
      <c r="P27" s="5"/>
      <c r="Q27" s="5"/>
      <c r="R27" s="5"/>
    </row>
    <row r="28" spans="1:18" x14ac:dyDescent="0.2">
      <c r="A28" s="814">
        <f t="shared" si="0"/>
        <v>20</v>
      </c>
      <c r="B28" s="98" t="s">
        <v>440</v>
      </c>
      <c r="C28" s="247">
        <f>C26-E26</f>
        <v>-2226483</v>
      </c>
      <c r="D28" s="92"/>
      <c r="E28" s="189"/>
      <c r="F28" s="104"/>
      <c r="J28" s="5"/>
      <c r="K28" s="5"/>
      <c r="L28" s="5"/>
      <c r="M28" s="5"/>
      <c r="N28" s="5"/>
      <c r="O28" s="5"/>
      <c r="P28" s="5"/>
      <c r="Q28" s="5"/>
      <c r="R28" s="5"/>
    </row>
    <row r="29" spans="1:18" ht="16.5" customHeight="1" x14ac:dyDescent="0.2">
      <c r="A29" s="814">
        <f t="shared" si="0"/>
        <v>21</v>
      </c>
      <c r="B29" s="557" t="s">
        <v>780</v>
      </c>
      <c r="C29" s="108">
        <v>0</v>
      </c>
      <c r="D29" s="92"/>
      <c r="E29" s="189"/>
      <c r="F29" s="104"/>
      <c r="J29" s="5"/>
      <c r="K29" s="5"/>
      <c r="L29" s="5"/>
      <c r="M29" s="5"/>
      <c r="N29" s="5"/>
      <c r="O29" s="5"/>
      <c r="P29" s="5"/>
      <c r="Q29" s="5"/>
      <c r="R29" s="5"/>
    </row>
    <row r="30" spans="1:18" s="6" customFormat="1" x14ac:dyDescent="0.2">
      <c r="A30" s="814">
        <f t="shared" si="0"/>
        <v>22</v>
      </c>
      <c r="B30" s="64"/>
      <c r="C30" s="90"/>
      <c r="D30" s="92"/>
      <c r="E30" s="189"/>
      <c r="F30" s="227"/>
      <c r="G30" s="103"/>
      <c r="H30" s="103"/>
      <c r="I30" s="103"/>
    </row>
    <row r="31" spans="1:18" s="6" customFormat="1" x14ac:dyDescent="0.2">
      <c r="A31" s="814">
        <f t="shared" si="0"/>
        <v>23</v>
      </c>
      <c r="B31" s="63" t="s">
        <v>50</v>
      </c>
      <c r="C31" s="63"/>
      <c r="D31" s="71" t="s">
        <v>31</v>
      </c>
      <c r="E31" s="192"/>
      <c r="F31" s="227"/>
      <c r="G31" s="103"/>
      <c r="H31" s="103"/>
      <c r="I31" s="103"/>
    </row>
    <row r="32" spans="1:18" s="6" customFormat="1" x14ac:dyDescent="0.2">
      <c r="A32" s="814">
        <f t="shared" si="0"/>
        <v>24</v>
      </c>
      <c r="B32" s="67" t="s">
        <v>479</v>
      </c>
      <c r="C32" s="63"/>
      <c r="D32" s="101" t="s">
        <v>4</v>
      </c>
      <c r="E32" s="192"/>
      <c r="F32" s="227"/>
      <c r="G32" s="103"/>
      <c r="H32" s="103"/>
      <c r="I32" s="103"/>
    </row>
    <row r="33" spans="1:18" s="6" customFormat="1" x14ac:dyDescent="0.2">
      <c r="A33" s="814">
        <f t="shared" si="0"/>
        <v>25</v>
      </c>
      <c r="B33" s="78" t="s">
        <v>535</v>
      </c>
      <c r="C33" s="58">
        <f>Össz.önkor.mérleg.!C41</f>
        <v>0</v>
      </c>
      <c r="D33" s="104" t="s">
        <v>3</v>
      </c>
      <c r="E33" s="192"/>
      <c r="F33" s="227"/>
      <c r="G33" s="103"/>
      <c r="H33" s="103"/>
      <c r="I33" s="103"/>
    </row>
    <row r="34" spans="1:18" x14ac:dyDescent="0.2">
      <c r="A34" s="814">
        <f t="shared" si="0"/>
        <v>26</v>
      </c>
      <c r="B34" s="57" t="s">
        <v>481</v>
      </c>
      <c r="C34" s="68">
        <v>0</v>
      </c>
      <c r="D34" s="70" t="s">
        <v>5</v>
      </c>
      <c r="E34" s="192"/>
      <c r="F34" s="104"/>
      <c r="J34" s="5"/>
      <c r="K34" s="5"/>
      <c r="L34" s="5"/>
      <c r="M34" s="5"/>
      <c r="N34" s="5"/>
      <c r="O34" s="5"/>
      <c r="P34" s="5"/>
      <c r="Q34" s="5"/>
      <c r="R34" s="5"/>
    </row>
    <row r="35" spans="1:18" x14ac:dyDescent="0.2">
      <c r="A35" s="814">
        <f t="shared" si="0"/>
        <v>27</v>
      </c>
      <c r="B35" s="57" t="s">
        <v>480</v>
      </c>
      <c r="C35" s="58"/>
      <c r="D35" s="70" t="s">
        <v>6</v>
      </c>
      <c r="E35" s="192"/>
      <c r="F35" s="104"/>
      <c r="J35" s="5"/>
      <c r="K35" s="5"/>
      <c r="L35" s="5"/>
      <c r="M35" s="5"/>
      <c r="N35" s="5"/>
      <c r="O35" s="5"/>
      <c r="P35" s="5"/>
      <c r="Q35" s="5"/>
      <c r="R35" s="5"/>
    </row>
    <row r="36" spans="1:18" x14ac:dyDescent="0.2">
      <c r="A36" s="814">
        <f t="shared" si="0"/>
        <v>28</v>
      </c>
      <c r="B36" s="57" t="s">
        <v>542</v>
      </c>
      <c r="C36" s="135">
        <v>155033</v>
      </c>
      <c r="D36" s="70" t="s">
        <v>7</v>
      </c>
      <c r="E36" s="192"/>
      <c r="F36" s="104"/>
      <c r="J36" s="5"/>
      <c r="K36" s="5"/>
      <c r="L36" s="5"/>
      <c r="M36" s="5"/>
      <c r="N36" s="5"/>
      <c r="O36" s="5"/>
      <c r="P36" s="5"/>
      <c r="Q36" s="5"/>
      <c r="R36" s="5"/>
    </row>
    <row r="37" spans="1:18" x14ac:dyDescent="0.2">
      <c r="A37" s="814">
        <f t="shared" si="0"/>
        <v>29</v>
      </c>
      <c r="B37" s="675" t="s">
        <v>756</v>
      </c>
      <c r="C37" s="135">
        <v>2039096</v>
      </c>
      <c r="D37" s="70"/>
      <c r="E37" s="192"/>
      <c r="F37" s="104"/>
      <c r="J37" s="5"/>
      <c r="K37" s="5"/>
      <c r="L37" s="5"/>
      <c r="M37" s="5"/>
      <c r="N37" s="5"/>
      <c r="O37" s="5"/>
      <c r="P37" s="5"/>
      <c r="Q37" s="5"/>
      <c r="R37" s="5"/>
    </row>
    <row r="38" spans="1:18" x14ac:dyDescent="0.2">
      <c r="A38" s="814">
        <f t="shared" si="0"/>
        <v>30</v>
      </c>
      <c r="B38" s="58" t="s">
        <v>482</v>
      </c>
      <c r="C38" s="228"/>
      <c r="D38" s="70" t="s">
        <v>9</v>
      </c>
      <c r="E38" s="189"/>
      <c r="F38" s="104"/>
      <c r="J38" s="5"/>
      <c r="K38" s="5"/>
      <c r="L38" s="5"/>
      <c r="M38" s="5"/>
      <c r="N38" s="5"/>
      <c r="O38" s="5"/>
      <c r="P38" s="5"/>
      <c r="Q38" s="5"/>
      <c r="R38" s="5"/>
    </row>
    <row r="39" spans="1:18" x14ac:dyDescent="0.2">
      <c r="A39" s="814">
        <f t="shared" si="0"/>
        <v>31</v>
      </c>
      <c r="B39" s="58" t="s">
        <v>483</v>
      </c>
      <c r="C39" s="58"/>
      <c r="D39" s="70" t="s">
        <v>10</v>
      </c>
      <c r="E39" s="189"/>
      <c r="F39" s="104"/>
      <c r="J39" s="5"/>
      <c r="K39" s="5"/>
      <c r="L39" s="5"/>
      <c r="M39" s="5"/>
      <c r="N39" s="5"/>
      <c r="O39" s="5"/>
      <c r="P39" s="5"/>
      <c r="Q39" s="5"/>
      <c r="R39" s="5"/>
    </row>
    <row r="40" spans="1:18" x14ac:dyDescent="0.2">
      <c r="A40" s="814">
        <f t="shared" si="0"/>
        <v>32</v>
      </c>
      <c r="B40" s="57" t="s">
        <v>484</v>
      </c>
      <c r="C40" s="58"/>
      <c r="D40" s="70" t="s">
        <v>11</v>
      </c>
      <c r="E40" s="189"/>
      <c r="F40" s="104"/>
      <c r="J40" s="5"/>
      <c r="K40" s="5"/>
      <c r="L40" s="5"/>
      <c r="M40" s="5"/>
      <c r="N40" s="5"/>
      <c r="O40" s="5"/>
      <c r="P40" s="5"/>
      <c r="Q40" s="5"/>
      <c r="R40" s="5"/>
    </row>
    <row r="41" spans="1:18" x14ac:dyDescent="0.2">
      <c r="A41" s="814">
        <f t="shared" si="0"/>
        <v>33</v>
      </c>
      <c r="B41" s="57" t="s">
        <v>485</v>
      </c>
      <c r="C41" s="58"/>
      <c r="D41" s="70" t="s">
        <v>12</v>
      </c>
      <c r="E41" s="189"/>
      <c r="F41" s="104"/>
      <c r="J41" s="5"/>
      <c r="K41" s="5"/>
      <c r="L41" s="5"/>
      <c r="M41" s="5"/>
      <c r="N41" s="5"/>
      <c r="O41" s="5"/>
      <c r="P41" s="5"/>
      <c r="Q41" s="5"/>
      <c r="R41" s="5"/>
    </row>
    <row r="42" spans="1:18" x14ac:dyDescent="0.2">
      <c r="A42" s="814">
        <f t="shared" si="0"/>
        <v>34</v>
      </c>
      <c r="B42" s="57" t="s">
        <v>0</v>
      </c>
      <c r="C42" s="58"/>
      <c r="D42" s="70" t="s">
        <v>13</v>
      </c>
      <c r="E42" s="189"/>
      <c r="F42" s="104"/>
      <c r="J42" s="5"/>
      <c r="K42" s="5"/>
      <c r="L42" s="5"/>
      <c r="M42" s="5"/>
      <c r="N42" s="5"/>
      <c r="O42" s="5"/>
      <c r="P42" s="5"/>
      <c r="Q42" s="5"/>
      <c r="R42" s="5"/>
    </row>
    <row r="43" spans="1:18" x14ac:dyDescent="0.2">
      <c r="A43" s="814">
        <f t="shared" si="0"/>
        <v>35</v>
      </c>
      <c r="B43" s="57" t="s">
        <v>1</v>
      </c>
      <c r="C43" s="58"/>
      <c r="D43" s="70" t="s">
        <v>14</v>
      </c>
      <c r="E43" s="189"/>
      <c r="F43" s="104"/>
      <c r="J43" s="5"/>
      <c r="K43" s="5"/>
      <c r="L43" s="5"/>
      <c r="M43" s="5"/>
      <c r="N43" s="5"/>
      <c r="O43" s="5"/>
      <c r="P43" s="5"/>
      <c r="Q43" s="5"/>
      <c r="R43" s="5"/>
    </row>
    <row r="44" spans="1:18" x14ac:dyDescent="0.2">
      <c r="A44" s="814">
        <f t="shared" si="0"/>
        <v>36</v>
      </c>
      <c r="B44" s="57" t="s">
        <v>2</v>
      </c>
      <c r="C44" s="58"/>
      <c r="D44" s="70" t="s">
        <v>15</v>
      </c>
      <c r="E44" s="189"/>
      <c r="F44" s="104"/>
      <c r="J44" s="5"/>
      <c r="K44" s="5"/>
      <c r="L44" s="5"/>
      <c r="M44" s="5"/>
      <c r="N44" s="5"/>
      <c r="O44" s="5"/>
      <c r="P44" s="5"/>
      <c r="Q44" s="5"/>
      <c r="R44" s="5"/>
    </row>
    <row r="45" spans="1:18" ht="12" thickBot="1" x14ac:dyDescent="0.25">
      <c r="A45" s="816">
        <f t="shared" si="0"/>
        <v>37</v>
      </c>
      <c r="B45" s="98" t="s">
        <v>277</v>
      </c>
      <c r="C45" s="224">
        <f>SUM(C31:C43)</f>
        <v>2194129</v>
      </c>
      <c r="D45" s="71" t="s">
        <v>270</v>
      </c>
      <c r="E45" s="194">
        <f>SUM(E32:E44)</f>
        <v>0</v>
      </c>
      <c r="F45" s="104"/>
      <c r="J45" s="5"/>
      <c r="K45" s="5"/>
      <c r="L45" s="5"/>
      <c r="M45" s="5"/>
      <c r="N45" s="5"/>
      <c r="O45" s="5"/>
      <c r="P45" s="5"/>
      <c r="Q45" s="5"/>
      <c r="R45" s="5"/>
    </row>
    <row r="46" spans="1:18" ht="12" thickBot="1" x14ac:dyDescent="0.25">
      <c r="A46" s="383">
        <f t="shared" si="0"/>
        <v>38</v>
      </c>
      <c r="B46" s="384" t="s">
        <v>272</v>
      </c>
      <c r="C46" s="105">
        <f>C26+C29+C45</f>
        <v>2332265</v>
      </c>
      <c r="D46" s="223" t="s">
        <v>271</v>
      </c>
      <c r="E46" s="372">
        <f>E26+E45</f>
        <v>2364619</v>
      </c>
      <c r="F46" s="104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">
      <c r="B47" s="103"/>
      <c r="C47" s="102"/>
      <c r="D47" s="102"/>
      <c r="E47" s="102"/>
      <c r="J47" s="5"/>
      <c r="K47" s="5"/>
      <c r="L47" s="5"/>
      <c r="M47" s="5"/>
      <c r="N47" s="5"/>
      <c r="O47" s="5"/>
      <c r="P47" s="5"/>
      <c r="Q47" s="5"/>
      <c r="R47" s="5"/>
    </row>
    <row r="48" spans="1:18" x14ac:dyDescent="0.2">
      <c r="P48" s="5"/>
      <c r="Q48" s="5"/>
      <c r="R48" s="5"/>
    </row>
  </sheetData>
  <sheetProtection selectLockedCells="1" selectUnlockedCells="1"/>
  <mergeCells count="9">
    <mergeCell ref="A1:E1"/>
    <mergeCell ref="B3:E3"/>
    <mergeCell ref="A5:E5"/>
    <mergeCell ref="B4:E4"/>
    <mergeCell ref="A6:A8"/>
    <mergeCell ref="B6:B7"/>
    <mergeCell ref="C6:C7"/>
    <mergeCell ref="D6:D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L83"/>
  <sheetViews>
    <sheetView topLeftCell="B1" workbookViewId="0">
      <selection activeCell="B1" sqref="B1:I1"/>
    </sheetView>
  </sheetViews>
  <sheetFormatPr defaultColWidth="61.7109375" defaultRowHeight="12.75" x14ac:dyDescent="0.2"/>
  <cols>
    <col min="1" max="1" width="7.85546875" style="598" customWidth="1"/>
    <col min="2" max="2" width="66.42578125" style="598" customWidth="1"/>
    <col min="3" max="3" width="15.7109375" style="598" customWidth="1"/>
    <col min="4" max="4" width="10" style="598" bestFit="1" customWidth="1"/>
    <col min="5" max="5" width="11.42578125" style="598" bestFit="1" customWidth="1"/>
    <col min="6" max="6" width="11.42578125" style="598" customWidth="1"/>
    <col min="7" max="8" width="25.42578125" style="598" customWidth="1"/>
    <col min="9" max="9" width="12.28515625" style="690" customWidth="1"/>
    <col min="10" max="10" width="15.85546875" style="842" customWidth="1"/>
    <col min="11" max="12" width="8" style="598" customWidth="1"/>
    <col min="13" max="13" width="10.85546875" style="598" bestFit="1" customWidth="1"/>
    <col min="14" max="14" width="10.42578125" style="598" bestFit="1" customWidth="1"/>
    <col min="15" max="15" width="9.85546875" style="598" bestFit="1" customWidth="1"/>
    <col min="16" max="253" width="8" style="598" customWidth="1"/>
    <col min="254" max="16384" width="61.7109375" style="598"/>
  </cols>
  <sheetData>
    <row r="1" spans="1:12" x14ac:dyDescent="0.2">
      <c r="A1" s="3"/>
      <c r="B1" s="1338" t="s">
        <v>1156</v>
      </c>
      <c r="C1" s="1338"/>
      <c r="D1" s="1338"/>
      <c r="E1" s="1338"/>
      <c r="F1" s="1338"/>
      <c r="G1" s="1338"/>
      <c r="H1" s="1338"/>
      <c r="I1" s="1338"/>
      <c r="J1" s="825"/>
      <c r="K1" s="824"/>
      <c r="L1" s="824"/>
    </row>
    <row r="2" spans="1:12" ht="12" customHeight="1" x14ac:dyDescent="0.2">
      <c r="A2" s="3"/>
      <c r="B2" s="392"/>
      <c r="C2" s="1342"/>
      <c r="D2" s="1342"/>
      <c r="E2" s="1342"/>
      <c r="F2" s="1342"/>
      <c r="G2" s="1200"/>
      <c r="H2" s="1288"/>
      <c r="I2" s="391"/>
      <c r="J2" s="826"/>
      <c r="K2" s="391"/>
    </row>
    <row r="3" spans="1:12" ht="30" customHeight="1" x14ac:dyDescent="0.2">
      <c r="A3" s="3"/>
      <c r="B3" s="1343" t="s">
        <v>73</v>
      </c>
      <c r="C3" s="1343"/>
      <c r="D3" s="1343"/>
      <c r="E3" s="1343"/>
      <c r="F3" s="1343"/>
      <c r="G3" s="1201"/>
      <c r="H3" s="1289"/>
      <c r="I3" s="391"/>
      <c r="J3" s="826"/>
      <c r="K3" s="391"/>
    </row>
    <row r="4" spans="1:12" ht="33" customHeight="1" x14ac:dyDescent="0.2">
      <c r="A4" s="3"/>
      <c r="B4" s="1343" t="s">
        <v>785</v>
      </c>
      <c r="C4" s="1343"/>
      <c r="D4" s="1343"/>
      <c r="E4" s="1343"/>
      <c r="F4" s="1343"/>
      <c r="G4" s="1201"/>
      <c r="H4" s="1289"/>
      <c r="I4" s="391"/>
      <c r="J4" s="826"/>
      <c r="K4" s="391"/>
    </row>
    <row r="5" spans="1:12" ht="12" customHeight="1" x14ac:dyDescent="0.2">
      <c r="A5" s="3"/>
      <c r="B5" s="392"/>
      <c r="C5" s="391"/>
      <c r="D5" s="391"/>
      <c r="E5" s="391"/>
      <c r="F5" s="391"/>
      <c r="G5" s="391"/>
      <c r="H5" s="391"/>
      <c r="I5" s="391"/>
      <c r="J5" s="826"/>
      <c r="K5" s="391"/>
    </row>
    <row r="6" spans="1:12" ht="13.5" thickBot="1" x14ac:dyDescent="0.25">
      <c r="A6" s="3"/>
      <c r="B6" s="392"/>
      <c r="C6" s="456"/>
      <c r="D6" s="391"/>
      <c r="E6" s="391"/>
      <c r="G6" s="668"/>
      <c r="H6" s="668"/>
      <c r="I6" s="668" t="s">
        <v>749</v>
      </c>
      <c r="J6" s="826"/>
      <c r="K6" s="391"/>
    </row>
    <row r="7" spans="1:12" ht="30.75" customHeight="1" thickBot="1" x14ac:dyDescent="0.25">
      <c r="A7" s="3"/>
      <c r="B7" s="1344" t="s">
        <v>74</v>
      </c>
      <c r="C7" s="1346" t="s">
        <v>786</v>
      </c>
      <c r="D7" s="1347"/>
      <c r="E7" s="1347"/>
      <c r="F7" s="1348"/>
      <c r="G7" s="1349" t="s">
        <v>1110</v>
      </c>
      <c r="H7" s="1349" t="s">
        <v>1176</v>
      </c>
      <c r="I7" s="1351" t="s">
        <v>350</v>
      </c>
      <c r="J7" s="1207"/>
      <c r="K7" s="391"/>
    </row>
    <row r="8" spans="1:12" ht="12" customHeight="1" thickBot="1" x14ac:dyDescent="0.25">
      <c r="A8" s="3"/>
      <c r="B8" s="1345"/>
      <c r="C8" s="393" t="s">
        <v>75</v>
      </c>
      <c r="D8" s="394" t="s">
        <v>76</v>
      </c>
      <c r="E8" s="394" t="s">
        <v>477</v>
      </c>
      <c r="F8" s="599" t="s">
        <v>77</v>
      </c>
      <c r="G8" s="1350"/>
      <c r="H8" s="1350"/>
      <c r="I8" s="1352"/>
      <c r="J8" s="827"/>
      <c r="K8" s="395"/>
    </row>
    <row r="9" spans="1:12" ht="27.75" customHeight="1" x14ac:dyDescent="0.2">
      <c r="A9" s="3"/>
      <c r="B9" s="600" t="s">
        <v>683</v>
      </c>
      <c r="C9" s="396"/>
      <c r="D9" s="396"/>
      <c r="E9" s="396"/>
      <c r="F9" s="1208"/>
      <c r="G9" s="1301"/>
      <c r="H9" s="396"/>
      <c r="I9" s="558"/>
      <c r="J9" s="826"/>
      <c r="K9" s="391"/>
    </row>
    <row r="10" spans="1:12" x14ac:dyDescent="0.2">
      <c r="A10" s="3"/>
      <c r="B10" s="601" t="s">
        <v>684</v>
      </c>
      <c r="C10" s="285"/>
      <c r="D10" s="285"/>
      <c r="E10" s="285"/>
      <c r="F10" s="1209"/>
      <c r="G10" s="1209"/>
      <c r="H10" s="285"/>
      <c r="I10" s="558"/>
      <c r="J10" s="826"/>
      <c r="K10" s="391"/>
    </row>
    <row r="11" spans="1:12" ht="72" x14ac:dyDescent="0.2">
      <c r="A11" s="3"/>
      <c r="B11" s="271" t="s">
        <v>685</v>
      </c>
      <c r="C11" s="294" t="s">
        <v>787</v>
      </c>
      <c r="D11" s="237">
        <v>18.16</v>
      </c>
      <c r="E11" s="602">
        <v>5495500</v>
      </c>
      <c r="F11" s="1210">
        <f>D11*E11</f>
        <v>99798280</v>
      </c>
      <c r="G11" s="1210">
        <v>753640</v>
      </c>
      <c r="H11" s="238"/>
      <c r="I11" s="828"/>
      <c r="J11" s="829"/>
      <c r="K11" s="603"/>
    </row>
    <row r="12" spans="1:12" ht="15" customHeight="1" x14ac:dyDescent="0.2">
      <c r="A12" s="3"/>
      <c r="B12" s="240" t="s">
        <v>686</v>
      </c>
      <c r="C12" s="269"/>
      <c r="D12" s="277"/>
      <c r="E12" s="277"/>
      <c r="F12" s="1211"/>
      <c r="G12" s="1211"/>
      <c r="H12" s="269"/>
      <c r="I12" s="558"/>
      <c r="J12" s="826"/>
      <c r="K12" s="391"/>
    </row>
    <row r="13" spans="1:12" ht="15" customHeight="1" x14ac:dyDescent="0.2">
      <c r="A13" s="3"/>
      <c r="B13" s="271" t="s">
        <v>687</v>
      </c>
      <c r="C13" s="286"/>
      <c r="D13" s="237" t="s">
        <v>633</v>
      </c>
      <c r="E13" s="237" t="s">
        <v>634</v>
      </c>
      <c r="F13" s="1210">
        <v>9412200</v>
      </c>
      <c r="G13" s="1210">
        <v>298800</v>
      </c>
      <c r="H13" s="238"/>
      <c r="I13" s="558"/>
      <c r="J13" s="826"/>
      <c r="K13" s="391"/>
    </row>
    <row r="14" spans="1:12" ht="15" customHeight="1" x14ac:dyDescent="0.2">
      <c r="A14" s="3"/>
      <c r="B14" s="279"/>
      <c r="C14" s="269"/>
      <c r="D14" s="277"/>
      <c r="E14" s="277"/>
      <c r="F14" s="1211"/>
      <c r="G14" s="1211"/>
      <c r="H14" s="269"/>
      <c r="I14" s="558"/>
      <c r="J14" s="826"/>
      <c r="K14" s="391"/>
    </row>
    <row r="15" spans="1:12" ht="15" customHeight="1" x14ac:dyDescent="0.2">
      <c r="A15" s="3"/>
      <c r="B15" s="279"/>
      <c r="C15" s="269"/>
      <c r="D15" s="277"/>
      <c r="E15" s="277"/>
      <c r="F15" s="1211"/>
      <c r="G15" s="1211"/>
      <c r="H15" s="269"/>
      <c r="I15" s="558"/>
      <c r="J15" s="826"/>
      <c r="K15" s="391"/>
    </row>
    <row r="16" spans="1:12" ht="15" customHeight="1" x14ac:dyDescent="0.2">
      <c r="A16" s="3"/>
      <c r="B16" s="240" t="s">
        <v>688</v>
      </c>
      <c r="C16" s="604"/>
      <c r="D16" s="277"/>
      <c r="E16" s="398" t="s">
        <v>209</v>
      </c>
      <c r="F16" s="1210">
        <v>18560000</v>
      </c>
      <c r="G16" s="1210">
        <v>870000</v>
      </c>
      <c r="H16" s="238"/>
      <c r="I16" s="558"/>
      <c r="J16" s="826"/>
      <c r="K16" s="391"/>
    </row>
    <row r="17" spans="1:11" ht="15" customHeight="1" x14ac:dyDescent="0.2">
      <c r="A17" s="3"/>
      <c r="B17" s="276"/>
      <c r="C17" s="269"/>
      <c r="D17" s="277"/>
      <c r="E17" s="277"/>
      <c r="F17" s="1211"/>
      <c r="G17" s="1211"/>
      <c r="H17" s="269"/>
      <c r="I17" s="558"/>
      <c r="J17" s="826"/>
      <c r="K17" s="391"/>
    </row>
    <row r="18" spans="1:11" ht="15" customHeight="1" x14ac:dyDescent="0.2">
      <c r="A18" s="3"/>
      <c r="B18" s="276"/>
      <c r="C18" s="269"/>
      <c r="D18" s="277"/>
      <c r="E18" s="277"/>
      <c r="F18" s="1211"/>
      <c r="G18" s="1211"/>
      <c r="H18" s="269"/>
      <c r="I18" s="558"/>
      <c r="J18" s="826"/>
      <c r="K18" s="391"/>
    </row>
    <row r="19" spans="1:11" ht="15" customHeight="1" x14ac:dyDescent="0.2">
      <c r="A19" s="3"/>
      <c r="B19" s="240" t="s">
        <v>689</v>
      </c>
      <c r="C19" s="604"/>
      <c r="D19" s="239">
        <v>19638</v>
      </c>
      <c r="E19" s="275" t="s">
        <v>478</v>
      </c>
      <c r="F19" s="1210">
        <v>1355022</v>
      </c>
      <c r="G19" s="1210">
        <v>314208</v>
      </c>
      <c r="H19" s="238"/>
      <c r="I19" s="558"/>
      <c r="J19" s="826"/>
      <c r="K19" s="391"/>
    </row>
    <row r="20" spans="1:11" ht="15" customHeight="1" x14ac:dyDescent="0.2">
      <c r="A20" s="3"/>
      <c r="B20" s="276"/>
      <c r="C20" s="269"/>
      <c r="D20" s="273"/>
      <c r="E20" s="274"/>
      <c r="F20" s="1211"/>
      <c r="G20" s="1211"/>
      <c r="H20" s="269"/>
      <c r="I20" s="558"/>
      <c r="J20" s="826"/>
      <c r="K20" s="391"/>
    </row>
    <row r="21" spans="1:11" ht="15" customHeight="1" x14ac:dyDescent="0.2">
      <c r="A21" s="3"/>
      <c r="B21" s="276"/>
      <c r="C21" s="269"/>
      <c r="D21" s="273"/>
      <c r="E21" s="274"/>
      <c r="F21" s="1211"/>
      <c r="G21" s="1211"/>
      <c r="H21" s="269"/>
      <c r="I21" s="558"/>
      <c r="J21" s="826"/>
      <c r="K21" s="391"/>
    </row>
    <row r="22" spans="1:11" ht="15" customHeight="1" x14ac:dyDescent="0.2">
      <c r="A22" s="3"/>
      <c r="B22" s="240" t="s">
        <v>690</v>
      </c>
      <c r="C22" s="604"/>
      <c r="D22" s="277"/>
      <c r="E22" s="272" t="s">
        <v>788</v>
      </c>
      <c r="F22" s="1210">
        <v>5455995</v>
      </c>
      <c r="G22" s="1210">
        <v>232170</v>
      </c>
      <c r="H22" s="238"/>
      <c r="I22" s="558"/>
      <c r="J22" s="826"/>
      <c r="K22" s="391"/>
    </row>
    <row r="23" spans="1:11" ht="15" customHeight="1" x14ac:dyDescent="0.2">
      <c r="A23" s="3"/>
      <c r="B23" s="276"/>
      <c r="C23" s="269"/>
      <c r="D23" s="277"/>
      <c r="E23" s="287"/>
      <c r="F23" s="1211"/>
      <c r="G23" s="1211"/>
      <c r="H23" s="269"/>
      <c r="I23" s="558"/>
      <c r="J23" s="826"/>
      <c r="K23" s="391"/>
    </row>
    <row r="24" spans="1:11" ht="15" customHeight="1" x14ac:dyDescent="0.2">
      <c r="A24" s="3"/>
      <c r="B24" s="276"/>
      <c r="C24" s="269"/>
      <c r="D24" s="277"/>
      <c r="E24" s="287"/>
      <c r="F24" s="1211"/>
      <c r="G24" s="1211"/>
      <c r="H24" s="269"/>
      <c r="I24" s="558"/>
      <c r="J24" s="826"/>
      <c r="K24" s="391"/>
    </row>
    <row r="25" spans="1:11" ht="15" customHeight="1" x14ac:dyDescent="0.2">
      <c r="A25" s="3"/>
      <c r="B25" s="240" t="s">
        <v>691</v>
      </c>
      <c r="C25" s="238">
        <v>4697</v>
      </c>
      <c r="D25" s="277"/>
      <c r="E25" s="239">
        <v>2700</v>
      </c>
      <c r="F25" s="1210">
        <f>C25*E25</f>
        <v>12681900</v>
      </c>
      <c r="G25" s="1210">
        <v>469700</v>
      </c>
      <c r="H25" s="238"/>
      <c r="I25" s="558"/>
      <c r="J25" s="826"/>
      <c r="K25" s="391"/>
    </row>
    <row r="26" spans="1:11" ht="15" customHeight="1" x14ac:dyDescent="0.2">
      <c r="A26" s="3"/>
      <c r="B26" s="276"/>
      <c r="C26" s="269"/>
      <c r="D26" s="277"/>
      <c r="E26" s="277"/>
      <c r="F26" s="1211"/>
      <c r="G26" s="1211"/>
      <c r="H26" s="269"/>
      <c r="I26" s="558"/>
      <c r="J26" s="826"/>
      <c r="K26" s="391"/>
    </row>
    <row r="27" spans="1:11" ht="15" customHeight="1" x14ac:dyDescent="0.2">
      <c r="A27" s="3"/>
      <c r="B27" s="276"/>
      <c r="C27" s="269"/>
      <c r="D27" s="277"/>
      <c r="E27" s="277"/>
      <c r="F27" s="1211"/>
      <c r="G27" s="1211"/>
      <c r="H27" s="269"/>
      <c r="I27" s="558"/>
      <c r="J27" s="826"/>
      <c r="K27" s="391"/>
    </row>
    <row r="28" spans="1:11" ht="15" customHeight="1" x14ac:dyDescent="0.2">
      <c r="A28" s="3"/>
      <c r="B28" s="240" t="s">
        <v>692</v>
      </c>
      <c r="C28" s="238" t="s">
        <v>789</v>
      </c>
      <c r="D28" s="277"/>
      <c r="E28" s="239" t="s">
        <v>210</v>
      </c>
      <c r="F28" s="1210">
        <v>51000</v>
      </c>
      <c r="G28" s="1210">
        <v>3000</v>
      </c>
      <c r="H28" s="238"/>
      <c r="I28" s="558"/>
      <c r="J28" s="826"/>
      <c r="K28" s="391"/>
    </row>
    <row r="29" spans="1:11" ht="15" customHeight="1" x14ac:dyDescent="0.2">
      <c r="A29" s="3"/>
      <c r="B29" s="279"/>
      <c r="C29" s="286"/>
      <c r="D29" s="277"/>
      <c r="E29" s="277"/>
      <c r="F29" s="1211"/>
      <c r="G29" s="1302">
        <f>SUM(G11:G28)</f>
        <v>2941518</v>
      </c>
      <c r="H29" s="1219"/>
      <c r="I29" s="830">
        <f>F11+F13+F16+F19+F22+F25+F28+G29</f>
        <v>150255915</v>
      </c>
      <c r="J29" s="831" t="s">
        <v>693</v>
      </c>
      <c r="K29" s="391"/>
    </row>
    <row r="30" spans="1:11" ht="15" customHeight="1" x14ac:dyDescent="0.2">
      <c r="A30" s="3"/>
      <c r="B30" s="601" t="s">
        <v>694</v>
      </c>
      <c r="C30" s="238"/>
      <c r="D30" s="237"/>
      <c r="E30" s="237"/>
      <c r="F30" s="1211"/>
      <c r="G30" s="1211"/>
      <c r="H30" s="269"/>
      <c r="I30" s="391"/>
      <c r="J30" s="826"/>
      <c r="K30" s="391"/>
    </row>
    <row r="31" spans="1:11" ht="15" customHeight="1" x14ac:dyDescent="0.2">
      <c r="A31" s="3"/>
      <c r="B31" s="278" t="s">
        <v>695</v>
      </c>
      <c r="C31" s="238"/>
      <c r="D31" s="237"/>
      <c r="E31" s="237"/>
      <c r="F31" s="1211"/>
      <c r="G31" s="1211"/>
      <c r="H31" s="269"/>
      <c r="I31" s="391"/>
      <c r="J31" s="826"/>
      <c r="K31" s="391"/>
    </row>
    <row r="32" spans="1:11" ht="15" customHeight="1" x14ac:dyDescent="0.2">
      <c r="A32" s="3"/>
      <c r="B32" s="240" t="s">
        <v>696</v>
      </c>
      <c r="C32" s="238">
        <v>100</v>
      </c>
      <c r="D32" s="237"/>
      <c r="E32" s="238">
        <v>110000</v>
      </c>
      <c r="F32" s="1210">
        <f>C32*E32</f>
        <v>11000000</v>
      </c>
      <c r="G32" s="1210">
        <v>2000000</v>
      </c>
      <c r="H32" s="238"/>
      <c r="I32" s="558"/>
      <c r="J32" s="826"/>
      <c r="K32" s="391"/>
    </row>
    <row r="33" spans="1:11" ht="15" customHeight="1" x14ac:dyDescent="0.2">
      <c r="A33" s="3"/>
      <c r="B33" s="605" t="s">
        <v>697</v>
      </c>
      <c r="C33" s="269"/>
      <c r="D33" s="237"/>
      <c r="E33" s="237"/>
      <c r="F33" s="1211"/>
      <c r="G33" s="1211"/>
      <c r="H33" s="269"/>
      <c r="I33" s="391"/>
      <c r="J33" s="826"/>
      <c r="K33" s="391"/>
    </row>
    <row r="34" spans="1:11" ht="34.5" customHeight="1" x14ac:dyDescent="0.2">
      <c r="A34" s="3"/>
      <c r="B34" s="271" t="s">
        <v>698</v>
      </c>
      <c r="C34" s="1035" t="s">
        <v>940</v>
      </c>
      <c r="D34" s="1036">
        <v>9.4</v>
      </c>
      <c r="E34" s="652">
        <v>4861500</v>
      </c>
      <c r="F34" s="1210">
        <f>D34*E34</f>
        <v>45698100</v>
      </c>
      <c r="G34" s="1210">
        <v>3773160</v>
      </c>
      <c r="H34" s="238"/>
      <c r="I34" s="391"/>
      <c r="J34" s="826"/>
      <c r="K34" s="391"/>
    </row>
    <row r="35" spans="1:11" ht="23.25" customHeight="1" x14ac:dyDescent="0.2">
      <c r="A35" s="3"/>
      <c r="B35" s="605" t="s">
        <v>699</v>
      </c>
      <c r="C35" s="606"/>
      <c r="D35" s="399"/>
      <c r="E35" s="607"/>
      <c r="F35" s="1210"/>
      <c r="G35" s="1210"/>
      <c r="H35" s="238"/>
      <c r="I35" s="391"/>
      <c r="J35" s="826"/>
      <c r="K35" s="391"/>
    </row>
    <row r="36" spans="1:11" ht="15" customHeight="1" x14ac:dyDescent="0.2">
      <c r="A36" s="3"/>
      <c r="B36" s="271" t="s">
        <v>700</v>
      </c>
      <c r="C36" s="606"/>
      <c r="D36" s="399"/>
      <c r="E36" s="607"/>
      <c r="F36" s="1210"/>
      <c r="G36" s="1210"/>
      <c r="H36" s="238"/>
      <c r="I36" s="391"/>
      <c r="J36" s="826"/>
      <c r="K36" s="391"/>
    </row>
    <row r="37" spans="1:11" ht="15" customHeight="1" x14ac:dyDescent="0.2">
      <c r="A37" s="3"/>
      <c r="B37" s="271" t="s">
        <v>701</v>
      </c>
      <c r="C37" s="606"/>
      <c r="D37" s="399"/>
      <c r="E37" s="607"/>
      <c r="F37" s="1210"/>
      <c r="G37" s="1210"/>
      <c r="H37" s="238"/>
      <c r="I37" s="391"/>
      <c r="J37" s="826"/>
      <c r="K37" s="391"/>
    </row>
    <row r="38" spans="1:11" ht="15" customHeight="1" x14ac:dyDescent="0.2">
      <c r="A38" s="3"/>
      <c r="B38" s="271" t="s">
        <v>702</v>
      </c>
      <c r="C38" s="606"/>
      <c r="D38" s="399"/>
      <c r="E38" s="607"/>
      <c r="F38" s="1210"/>
      <c r="G38" s="1210"/>
      <c r="H38" s="238"/>
      <c r="I38" s="391"/>
      <c r="J38" s="826"/>
      <c r="K38" s="391"/>
    </row>
    <row r="39" spans="1:11" ht="15" customHeight="1" x14ac:dyDescent="0.2">
      <c r="A39" s="3"/>
      <c r="B39" s="271" t="s">
        <v>703</v>
      </c>
      <c r="C39" s="606"/>
      <c r="D39" s="1036">
        <v>5</v>
      </c>
      <c r="E39" s="652">
        <v>432000</v>
      </c>
      <c r="F39" s="1210">
        <f>D39*E39</f>
        <v>2160000</v>
      </c>
      <c r="G39" s="1210">
        <v>178450</v>
      </c>
      <c r="H39" s="238"/>
      <c r="I39" s="391"/>
      <c r="J39" s="826"/>
      <c r="K39" s="391"/>
    </row>
    <row r="40" spans="1:11" ht="15" customHeight="1" x14ac:dyDescent="0.2">
      <c r="A40" s="3"/>
      <c r="B40" s="271" t="s">
        <v>704</v>
      </c>
      <c r="C40" s="606"/>
      <c r="D40" s="1036">
        <v>2.5</v>
      </c>
      <c r="E40" s="652">
        <v>1611000</v>
      </c>
      <c r="F40" s="1210">
        <f>D40*E40</f>
        <v>4027500</v>
      </c>
      <c r="G40" s="1210">
        <v>332425</v>
      </c>
      <c r="H40" s="238"/>
      <c r="I40" s="391"/>
      <c r="J40" s="826"/>
      <c r="K40" s="391"/>
    </row>
    <row r="41" spans="1:11" ht="24" customHeight="1" x14ac:dyDescent="0.2">
      <c r="A41" s="3"/>
      <c r="B41" s="605" t="s">
        <v>705</v>
      </c>
      <c r="C41" s="238"/>
      <c r="D41" s="832"/>
      <c r="E41" s="269"/>
      <c r="F41" s="1211"/>
      <c r="G41" s="1211"/>
      <c r="H41" s="269"/>
      <c r="I41" s="309"/>
      <c r="J41" s="833"/>
      <c r="K41" s="391"/>
    </row>
    <row r="42" spans="1:11" ht="15" customHeight="1" x14ac:dyDescent="0.2">
      <c r="A42" s="3"/>
      <c r="B42" s="271" t="s">
        <v>706</v>
      </c>
      <c r="C42" s="294"/>
      <c r="D42" s="1036">
        <v>6.3</v>
      </c>
      <c r="E42" s="239">
        <v>3339000</v>
      </c>
      <c r="F42" s="1210">
        <f>D42*E42</f>
        <v>21035700</v>
      </c>
      <c r="G42" s="1210">
        <v>3395700</v>
      </c>
      <c r="H42" s="238"/>
      <c r="I42" s="558"/>
      <c r="J42" s="826"/>
      <c r="K42" s="391"/>
    </row>
    <row r="43" spans="1:11" ht="15" customHeight="1" x14ac:dyDescent="0.2">
      <c r="A43" s="3"/>
      <c r="B43" s="279"/>
      <c r="C43" s="269"/>
      <c r="D43" s="277"/>
      <c r="E43" s="277"/>
      <c r="F43" s="1211"/>
      <c r="G43" s="1302">
        <f>SUM(G32:G42)</f>
        <v>9679735</v>
      </c>
      <c r="H43" s="1219">
        <v>4558700</v>
      </c>
      <c r="I43" s="830">
        <f>F32+F34+F39+F40+F42+G43+H43</f>
        <v>98159735</v>
      </c>
      <c r="J43" s="831" t="s">
        <v>707</v>
      </c>
      <c r="K43" s="391"/>
    </row>
    <row r="44" spans="1:11" ht="15" customHeight="1" x14ac:dyDescent="0.2">
      <c r="A44" s="3"/>
      <c r="B44" s="608" t="s">
        <v>708</v>
      </c>
      <c r="C44" s="269"/>
      <c r="D44" s="277"/>
      <c r="E44" s="277"/>
      <c r="F44" s="1211"/>
      <c r="G44" s="1211"/>
      <c r="H44" s="269"/>
      <c r="I44" s="391"/>
      <c r="J44" s="826"/>
      <c r="K44" s="391"/>
    </row>
    <row r="45" spans="1:11" ht="15" customHeight="1" x14ac:dyDescent="0.2">
      <c r="A45" s="3"/>
      <c r="B45" s="605" t="s">
        <v>709</v>
      </c>
      <c r="C45" s="269"/>
      <c r="D45" s="277"/>
      <c r="E45" s="277"/>
      <c r="F45" s="1211"/>
      <c r="G45" s="1211"/>
      <c r="H45" s="269"/>
      <c r="I45" s="391"/>
      <c r="J45" s="826"/>
      <c r="K45" s="391"/>
    </row>
    <row r="46" spans="1:11" ht="15" customHeight="1" x14ac:dyDescent="0.2">
      <c r="A46" s="3"/>
      <c r="B46" s="240" t="s">
        <v>710</v>
      </c>
      <c r="C46" s="269"/>
      <c r="D46" s="277"/>
      <c r="E46" s="277"/>
      <c r="F46" s="1211"/>
      <c r="G46" s="1211"/>
      <c r="H46" s="269"/>
      <c r="I46" s="391"/>
      <c r="J46" s="826"/>
      <c r="K46" s="391"/>
    </row>
    <row r="47" spans="1:11" ht="15" customHeight="1" x14ac:dyDescent="0.2">
      <c r="A47" s="3"/>
      <c r="B47" s="240" t="s">
        <v>711</v>
      </c>
      <c r="C47" s="269"/>
      <c r="D47" s="277"/>
      <c r="E47" s="277"/>
      <c r="F47" s="1211"/>
      <c r="G47" s="1211"/>
      <c r="H47" s="269"/>
      <c r="I47" s="391"/>
      <c r="J47" s="826"/>
      <c r="K47" s="391"/>
    </row>
    <row r="48" spans="1:11" ht="24.75" customHeight="1" x14ac:dyDescent="0.2">
      <c r="A48" s="3"/>
      <c r="B48" s="271" t="s">
        <v>791</v>
      </c>
      <c r="C48" s="239" t="s">
        <v>790</v>
      </c>
      <c r="D48" s="280"/>
      <c r="E48" s="277"/>
      <c r="F48" s="1211"/>
      <c r="G48" s="1211"/>
      <c r="H48" s="269"/>
      <c r="I48" s="391"/>
      <c r="J48" s="826"/>
      <c r="K48" s="391"/>
    </row>
    <row r="49" spans="1:11" ht="24.75" customHeight="1" x14ac:dyDescent="0.2">
      <c r="A49" s="3"/>
      <c r="B49" s="271" t="s">
        <v>712</v>
      </c>
      <c r="C49" s="238"/>
      <c r="D49" s="1037">
        <v>0</v>
      </c>
      <c r="E49" s="277"/>
      <c r="F49" s="1211"/>
      <c r="G49" s="1211"/>
      <c r="H49" s="269"/>
      <c r="I49" s="391"/>
      <c r="J49" s="826"/>
      <c r="K49" s="391"/>
    </row>
    <row r="50" spans="1:11" ht="24.75" customHeight="1" x14ac:dyDescent="0.2">
      <c r="A50" s="3"/>
      <c r="B50" s="271" t="s">
        <v>713</v>
      </c>
      <c r="C50" s="238"/>
      <c r="D50" s="1038">
        <v>1</v>
      </c>
      <c r="E50" s="277"/>
      <c r="F50" s="1211"/>
      <c r="G50" s="1211"/>
      <c r="H50" s="269"/>
      <c r="I50" s="391"/>
      <c r="J50" s="826"/>
      <c r="K50" s="391"/>
    </row>
    <row r="51" spans="1:11" ht="21.75" customHeight="1" x14ac:dyDescent="0.2">
      <c r="A51" s="3"/>
      <c r="B51" s="240" t="s">
        <v>714</v>
      </c>
      <c r="C51" s="238"/>
      <c r="D51" s="1038">
        <v>2</v>
      </c>
      <c r="E51" s="239">
        <v>4287440</v>
      </c>
      <c r="F51" s="1210">
        <f>D51*E51</f>
        <v>8574880</v>
      </c>
      <c r="G51" s="1210">
        <v>1683000</v>
      </c>
      <c r="H51" s="238"/>
      <c r="I51" s="834"/>
      <c r="J51" s="835"/>
      <c r="K51" s="310"/>
    </row>
    <row r="52" spans="1:11" ht="15" customHeight="1" x14ac:dyDescent="0.2">
      <c r="A52" s="3"/>
      <c r="B52" s="240" t="s">
        <v>715</v>
      </c>
      <c r="C52" s="286"/>
      <c r="D52" s="239">
        <v>71</v>
      </c>
      <c r="E52" s="239">
        <v>67810</v>
      </c>
      <c r="F52" s="1212">
        <f>D52*E52</f>
        <v>4814510</v>
      </c>
      <c r="G52" s="1212">
        <v>426000</v>
      </c>
      <c r="H52" s="239"/>
      <c r="I52" s="558"/>
      <c r="J52" s="826"/>
      <c r="K52" s="457"/>
    </row>
    <row r="53" spans="1:11" ht="15" customHeight="1" x14ac:dyDescent="0.2">
      <c r="A53" s="3"/>
      <c r="B53" s="397" t="s">
        <v>716</v>
      </c>
      <c r="C53" s="269"/>
      <c r="D53" s="239"/>
      <c r="E53" s="273"/>
      <c r="F53" s="1213"/>
      <c r="G53" s="1213"/>
      <c r="H53" s="273"/>
      <c r="I53" s="558"/>
      <c r="J53" s="826"/>
      <c r="K53" s="391"/>
    </row>
    <row r="54" spans="1:11" ht="15" customHeight="1" x14ac:dyDescent="0.2">
      <c r="A54" s="3"/>
      <c r="B54" s="240" t="s">
        <v>717</v>
      </c>
      <c r="C54" s="286"/>
      <c r="D54" s="239">
        <v>0</v>
      </c>
      <c r="E54" s="239">
        <v>25000</v>
      </c>
      <c r="F54" s="1212">
        <f>D54*E54</f>
        <v>0</v>
      </c>
      <c r="G54" s="1212"/>
      <c r="H54" s="239"/>
      <c r="I54" s="558"/>
      <c r="J54" s="826"/>
      <c r="K54" s="391"/>
    </row>
    <row r="55" spans="1:11" ht="15" customHeight="1" x14ac:dyDescent="0.2">
      <c r="A55" s="3"/>
      <c r="B55" s="240" t="s">
        <v>718</v>
      </c>
      <c r="C55" s="286"/>
      <c r="D55" s="239">
        <v>32</v>
      </c>
      <c r="E55" s="653">
        <v>381130</v>
      </c>
      <c r="F55" s="1212">
        <f>D55*E55</f>
        <v>12196160</v>
      </c>
      <c r="G55" s="1212">
        <v>2624000</v>
      </c>
      <c r="H55" s="239"/>
      <c r="I55" s="558"/>
      <c r="J55" s="826"/>
      <c r="K55" s="391"/>
    </row>
    <row r="56" spans="1:11" ht="15" customHeight="1" x14ac:dyDescent="0.2">
      <c r="A56" s="3"/>
      <c r="B56" s="271" t="s">
        <v>719</v>
      </c>
      <c r="C56" s="269"/>
      <c r="D56" s="239">
        <v>25</v>
      </c>
      <c r="E56" s="239">
        <v>225630</v>
      </c>
      <c r="F56" s="1212">
        <f>D56*E56</f>
        <v>5640750</v>
      </c>
      <c r="G56" s="1212">
        <v>1425000</v>
      </c>
      <c r="H56" s="239"/>
      <c r="I56" s="558"/>
      <c r="J56" s="826"/>
      <c r="K56" s="391"/>
    </row>
    <row r="57" spans="1:11" ht="15" customHeight="1" x14ac:dyDescent="0.2">
      <c r="A57" s="3"/>
      <c r="B57" s="609" t="s">
        <v>720</v>
      </c>
      <c r="C57" s="294"/>
      <c r="D57" s="399"/>
      <c r="E57" s="238"/>
      <c r="F57" s="1211"/>
      <c r="G57" s="1211"/>
      <c r="H57" s="269"/>
      <c r="I57" s="558"/>
      <c r="J57" s="826"/>
      <c r="K57" s="391"/>
    </row>
    <row r="58" spans="1:11" ht="15" customHeight="1" x14ac:dyDescent="0.2">
      <c r="A58" s="3"/>
      <c r="B58" s="271" t="s">
        <v>721</v>
      </c>
      <c r="C58" s="294" t="s">
        <v>941</v>
      </c>
      <c r="D58" s="1036">
        <v>4.5</v>
      </c>
      <c r="E58" s="238"/>
      <c r="F58" s="1211"/>
      <c r="G58" s="1211"/>
      <c r="H58" s="269"/>
      <c r="I58" s="558"/>
      <c r="J58" s="826"/>
      <c r="K58" s="391"/>
    </row>
    <row r="59" spans="1:11" ht="15" customHeight="1" x14ac:dyDescent="0.2">
      <c r="A59" s="3"/>
      <c r="B59" s="271" t="s">
        <v>537</v>
      </c>
      <c r="C59" s="294"/>
      <c r="D59" s="1036">
        <v>0.7</v>
      </c>
      <c r="E59" s="238">
        <v>5100000</v>
      </c>
      <c r="F59" s="1210">
        <f>D59*E59</f>
        <v>3570000</v>
      </c>
      <c r="G59" s="1210">
        <v>1323490</v>
      </c>
      <c r="H59" s="238"/>
      <c r="I59" s="558"/>
      <c r="J59" s="826"/>
      <c r="K59" s="391"/>
    </row>
    <row r="60" spans="1:11" ht="24.75" customHeight="1" x14ac:dyDescent="0.2">
      <c r="A60" s="3"/>
      <c r="B60" s="271" t="s">
        <v>722</v>
      </c>
      <c r="C60" s="294"/>
      <c r="D60" s="1036">
        <v>3.8</v>
      </c>
      <c r="E60" s="238">
        <v>4260000</v>
      </c>
      <c r="F60" s="1210">
        <f>D60*E60</f>
        <v>16188000</v>
      </c>
      <c r="G60" s="1210">
        <v>4533400</v>
      </c>
      <c r="H60" s="238"/>
      <c r="I60" s="558"/>
      <c r="J60" s="826"/>
      <c r="K60" s="391"/>
    </row>
    <row r="61" spans="1:11" ht="24.75" customHeight="1" x14ac:dyDescent="0.2">
      <c r="A61" s="3"/>
      <c r="B61" s="271" t="s">
        <v>723</v>
      </c>
      <c r="C61" s="610"/>
      <c r="D61" s="399"/>
      <c r="E61" s="238"/>
      <c r="F61" s="1210">
        <v>7422000</v>
      </c>
      <c r="G61" s="1210"/>
      <c r="H61" s="1219">
        <v>573000</v>
      </c>
      <c r="I61" s="1339"/>
      <c r="J61" s="1339"/>
      <c r="K61" s="391"/>
    </row>
    <row r="62" spans="1:11" ht="24.75" customHeight="1" x14ac:dyDescent="0.2">
      <c r="A62" s="3"/>
      <c r="B62" s="609" t="s">
        <v>724</v>
      </c>
      <c r="C62" s="269"/>
      <c r="D62" s="277"/>
      <c r="E62" s="237"/>
      <c r="F62" s="1211"/>
      <c r="G62" s="1211"/>
      <c r="H62" s="269"/>
      <c r="I62" s="558"/>
      <c r="J62" s="826"/>
      <c r="K62" s="391"/>
    </row>
    <row r="63" spans="1:11" ht="24.75" customHeight="1" x14ac:dyDescent="0.2">
      <c r="A63" s="3"/>
      <c r="B63" s="271" t="s">
        <v>725</v>
      </c>
      <c r="C63" s="286"/>
      <c r="D63" s="239">
        <v>15</v>
      </c>
      <c r="E63" s="239">
        <v>4500000</v>
      </c>
      <c r="F63" s="1212">
        <f>D63*E63</f>
        <v>67500000</v>
      </c>
      <c r="G63" s="1212">
        <v>14098500</v>
      </c>
      <c r="H63" s="239"/>
      <c r="I63" s="834"/>
      <c r="J63" s="835"/>
      <c r="K63" s="391"/>
    </row>
    <row r="64" spans="1:11" ht="24.75" customHeight="1" x14ac:dyDescent="0.2">
      <c r="A64" s="3"/>
      <c r="B64" s="271" t="s">
        <v>726</v>
      </c>
      <c r="C64" s="294"/>
      <c r="D64" s="237"/>
      <c r="E64" s="237"/>
      <c r="F64" s="1210">
        <v>42310000</v>
      </c>
      <c r="G64" s="1302">
        <f>SUM(G51:G63)</f>
        <v>26113390</v>
      </c>
      <c r="H64" s="1219">
        <v>867000</v>
      </c>
      <c r="I64" s="830">
        <f>F51+F52+F54+F55+F56+F59+F60+F61+F63+F64+G64+H61+H64</f>
        <v>195769690</v>
      </c>
      <c r="J64" s="831" t="s">
        <v>750</v>
      </c>
      <c r="K64" s="391"/>
    </row>
    <row r="65" spans="1:11" ht="15" customHeight="1" x14ac:dyDescent="0.2">
      <c r="A65" s="3"/>
      <c r="B65" s="397" t="s">
        <v>727</v>
      </c>
      <c r="C65" s="269"/>
      <c r="D65" s="277"/>
      <c r="E65" s="237"/>
      <c r="F65" s="1211"/>
      <c r="G65" s="1211"/>
      <c r="H65" s="269"/>
      <c r="I65" s="3"/>
      <c r="J65" s="3"/>
      <c r="K65" s="391"/>
    </row>
    <row r="66" spans="1:11" ht="24" customHeight="1" x14ac:dyDescent="0.2">
      <c r="A66" s="3"/>
      <c r="B66" s="240" t="s">
        <v>728</v>
      </c>
      <c r="C66" s="1039" t="s">
        <v>942</v>
      </c>
      <c r="D66" s="1040">
        <v>12.69</v>
      </c>
      <c r="E66" s="239">
        <v>2442000</v>
      </c>
      <c r="F66" s="1212">
        <f>D66*E66</f>
        <v>30988980</v>
      </c>
      <c r="G66" s="1303">
        <v>3277827</v>
      </c>
      <c r="H66" s="1220"/>
      <c r="I66" s="834"/>
      <c r="J66" s="835"/>
      <c r="K66" s="391"/>
    </row>
    <row r="67" spans="1:11" ht="25.5" customHeight="1" x14ac:dyDescent="0.2">
      <c r="A67" s="3"/>
      <c r="B67" s="240" t="s">
        <v>729</v>
      </c>
      <c r="C67" s="294"/>
      <c r="D67" s="237"/>
      <c r="E67" s="237"/>
      <c r="F67" s="1210">
        <v>16498177</v>
      </c>
      <c r="G67" s="1210"/>
      <c r="H67" s="1219">
        <v>-1620704</v>
      </c>
      <c r="I67" s="830">
        <f>F66+F67+F68+G66+H67</f>
        <v>49203275</v>
      </c>
      <c r="J67" s="831" t="s">
        <v>751</v>
      </c>
      <c r="K67" s="391"/>
    </row>
    <row r="68" spans="1:11" ht="26.25" customHeight="1" x14ac:dyDescent="0.2">
      <c r="A68" s="3"/>
      <c r="B68" s="271" t="s">
        <v>730</v>
      </c>
      <c r="C68" s="294"/>
      <c r="D68" s="238">
        <v>207</v>
      </c>
      <c r="E68" s="238">
        <v>285</v>
      </c>
      <c r="F68" s="1210">
        <f>D68*E68</f>
        <v>58995</v>
      </c>
      <c r="G68" s="1210"/>
      <c r="H68" s="238"/>
      <c r="I68" s="836"/>
      <c r="J68" s="831"/>
      <c r="K68" s="391"/>
    </row>
    <row r="69" spans="1:11" ht="15" customHeight="1" x14ac:dyDescent="0.2">
      <c r="A69" s="3"/>
      <c r="B69" s="3"/>
      <c r="C69" s="3"/>
      <c r="D69" s="3"/>
      <c r="E69" s="3"/>
      <c r="F69" s="1202"/>
      <c r="G69" s="1304"/>
      <c r="H69" s="1221"/>
      <c r="I69" s="830">
        <f>SUM(F45:F68)+G66+G64+H61+H64+H67</f>
        <v>244972965</v>
      </c>
      <c r="J69" s="831" t="s">
        <v>731</v>
      </c>
      <c r="K69" s="391"/>
    </row>
    <row r="70" spans="1:11" ht="15" customHeight="1" x14ac:dyDescent="0.2">
      <c r="A70" s="3"/>
      <c r="B70" s="601" t="s">
        <v>732</v>
      </c>
      <c r="C70" s="238"/>
      <c r="D70" s="237"/>
      <c r="E70" s="237"/>
      <c r="F70" s="1214"/>
      <c r="G70" s="1214"/>
      <c r="H70" s="611"/>
      <c r="I70" s="391"/>
      <c r="J70" s="826"/>
      <c r="K70" s="391"/>
    </row>
    <row r="71" spans="1:11" ht="26.25" customHeight="1" x14ac:dyDescent="0.2">
      <c r="A71" s="3"/>
      <c r="B71" s="271" t="s">
        <v>733</v>
      </c>
      <c r="C71" s="238"/>
      <c r="D71" s="239">
        <v>4697</v>
      </c>
      <c r="E71" s="239">
        <v>2213</v>
      </c>
      <c r="F71" s="1215">
        <f>D71*E71</f>
        <v>10394461</v>
      </c>
      <c r="G71" s="1215"/>
      <c r="H71" s="136"/>
      <c r="I71" s="828"/>
      <c r="J71" s="829"/>
      <c r="K71" s="391"/>
    </row>
    <row r="72" spans="1:11" ht="15" customHeight="1" x14ac:dyDescent="0.2">
      <c r="A72" s="3"/>
      <c r="B72" s="271"/>
      <c r="C72" s="294"/>
      <c r="D72" s="239"/>
      <c r="E72" s="239"/>
      <c r="F72" s="1216"/>
      <c r="G72" s="1216"/>
      <c r="H72" s="612"/>
      <c r="I72" s="830">
        <f>F71</f>
        <v>10394461</v>
      </c>
      <c r="J72" s="831" t="s">
        <v>734</v>
      </c>
      <c r="K72" s="391"/>
    </row>
    <row r="73" spans="1:11" ht="15" customHeight="1" x14ac:dyDescent="0.2">
      <c r="A73" s="3"/>
      <c r="B73" s="400"/>
      <c r="C73" s="288"/>
      <c r="D73" s="277"/>
      <c r="E73" s="237"/>
      <c r="F73" s="1211"/>
      <c r="G73" s="1211"/>
      <c r="H73" s="269"/>
      <c r="I73" s="837"/>
      <c r="J73" s="830"/>
      <c r="K73" s="401"/>
    </row>
    <row r="74" spans="1:11" ht="36.75" customHeight="1" x14ac:dyDescent="0.2">
      <c r="A74" s="3"/>
      <c r="B74" s="1131" t="s">
        <v>1091</v>
      </c>
      <c r="C74" s="838"/>
      <c r="D74" s="839"/>
      <c r="E74" s="839"/>
      <c r="F74" s="1217">
        <v>-59745752</v>
      </c>
      <c r="G74" s="1210"/>
      <c r="H74" s="238"/>
      <c r="I74" s="830">
        <f>F74</f>
        <v>-59745752</v>
      </c>
      <c r="J74" s="830" t="s">
        <v>735</v>
      </c>
      <c r="K74" s="401"/>
    </row>
    <row r="75" spans="1:11" ht="15" customHeight="1" thickBot="1" x14ac:dyDescent="0.25">
      <c r="A75" s="3"/>
      <c r="B75" s="402"/>
      <c r="C75" s="281"/>
      <c r="D75" s="282"/>
      <c r="E75" s="282"/>
      <c r="F75" s="1218"/>
      <c r="G75" s="1305"/>
      <c r="H75" s="1307"/>
      <c r="I75" s="837"/>
      <c r="J75" s="830"/>
      <c r="K75" s="391"/>
    </row>
    <row r="76" spans="1:11" ht="15" customHeight="1" thickBot="1" x14ac:dyDescent="0.25">
      <c r="A76" s="3"/>
      <c r="B76" s="283" t="s">
        <v>491</v>
      </c>
      <c r="C76" s="1340">
        <f>F11+F13+F16+F19+F22+F25+F28+F32+F34+F39+F40+F42+F51+F52+F55+F56+F59+F60+F61+F63+F64+F66+F67+F68+F71+F74</f>
        <v>397646858</v>
      </c>
      <c r="D76" s="1340"/>
      <c r="E76" s="1340"/>
      <c r="F76" s="1341"/>
      <c r="G76" s="1306">
        <f>G29+G43+G64+G66</f>
        <v>42012470</v>
      </c>
      <c r="H76" s="1287">
        <f>SUM(H9:H75)</f>
        <v>4377996</v>
      </c>
      <c r="I76" s="840">
        <f>I29+I43+I69+I72+I74</f>
        <v>444037324</v>
      </c>
      <c r="J76" s="841" t="s">
        <v>590</v>
      </c>
      <c r="K76" s="395"/>
    </row>
    <row r="77" spans="1:11" x14ac:dyDescent="0.2">
      <c r="A77" s="3"/>
      <c r="B77" s="110"/>
      <c r="C77" s="3"/>
      <c r="D77" s="3"/>
      <c r="E77" s="3"/>
      <c r="F77" s="3"/>
      <c r="G77" s="3"/>
      <c r="H77" s="3"/>
      <c r="I77" s="3"/>
      <c r="J77" s="826"/>
      <c r="K77" s="3"/>
    </row>
    <row r="78" spans="1:11" x14ac:dyDescent="0.2">
      <c r="A78" s="3"/>
      <c r="B78" s="613"/>
      <c r="C78" s="3"/>
      <c r="D78" s="3"/>
      <c r="E78" s="3"/>
      <c r="F78" s="3"/>
      <c r="G78" s="3"/>
      <c r="H78" s="3"/>
      <c r="I78" s="3"/>
      <c r="J78" s="826"/>
      <c r="K78" s="3"/>
    </row>
    <row r="81" ht="12" customHeight="1" x14ac:dyDescent="0.2"/>
    <row r="83" ht="15.75" customHeight="1" x14ac:dyDescent="0.2"/>
  </sheetData>
  <mergeCells count="11">
    <mergeCell ref="I61:J61"/>
    <mergeCell ref="C76:F76"/>
    <mergeCell ref="C2:F2"/>
    <mergeCell ref="B3:F3"/>
    <mergeCell ref="B4:F4"/>
    <mergeCell ref="B7:B8"/>
    <mergeCell ref="C7:F7"/>
    <mergeCell ref="G7:G8"/>
    <mergeCell ref="I7:I8"/>
    <mergeCell ref="H7:H8"/>
    <mergeCell ref="B1:I1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I40"/>
  <sheetViews>
    <sheetView workbookViewId="0">
      <selection activeCell="I7" sqref="I7"/>
    </sheetView>
  </sheetViews>
  <sheetFormatPr defaultColWidth="9.140625" defaultRowHeight="12.75" x14ac:dyDescent="0.2"/>
  <cols>
    <col min="1" max="1" width="0.42578125" style="1" customWidth="1"/>
    <col min="2" max="2" width="27.42578125" style="1" customWidth="1"/>
    <col min="3" max="3" width="31.85546875" style="1" customWidth="1"/>
    <col min="4" max="4" width="15.140625" style="1" customWidth="1"/>
    <col min="5" max="5" width="0" style="122" hidden="1" customWidth="1"/>
    <col min="6" max="6" width="0" style="142" hidden="1" customWidth="1"/>
    <col min="7" max="7" width="10.28515625" style="122" hidden="1" customWidth="1"/>
    <col min="8" max="16384" width="9.140625" style="2"/>
  </cols>
  <sheetData>
    <row r="1" spans="1:8" ht="32.25" customHeight="1" x14ac:dyDescent="0.2">
      <c r="A1" s="1353" t="s">
        <v>1187</v>
      </c>
      <c r="B1" s="1353"/>
      <c r="C1" s="1353"/>
      <c r="D1" s="1353"/>
      <c r="E1" s="1353"/>
      <c r="F1" s="1353"/>
      <c r="G1" s="1353"/>
    </row>
    <row r="3" spans="1:8" ht="15" customHeight="1" x14ac:dyDescent="0.2">
      <c r="B3" s="1356" t="s">
        <v>73</v>
      </c>
      <c r="C3" s="1356"/>
      <c r="D3" s="1356"/>
      <c r="E3" s="1357"/>
      <c r="F3" s="1357"/>
      <c r="G3" s="1357"/>
    </row>
    <row r="4" spans="1:8" ht="15" customHeight="1" x14ac:dyDescent="0.2">
      <c r="B4" s="1361" t="s">
        <v>792</v>
      </c>
      <c r="C4" s="1361"/>
      <c r="D4" s="1361"/>
      <c r="E4" s="2"/>
      <c r="F4" s="2"/>
      <c r="G4" s="2"/>
    </row>
    <row r="5" spans="1:8" ht="15" customHeight="1" x14ac:dyDescent="0.2">
      <c r="B5" s="1356"/>
      <c r="C5" s="1356"/>
    </row>
    <row r="6" spans="1:8" ht="15" customHeight="1" x14ac:dyDescent="0.2">
      <c r="B6" s="1358" t="s">
        <v>214</v>
      </c>
      <c r="C6" s="1359"/>
      <c r="D6" s="1359"/>
      <c r="E6" s="1359"/>
      <c r="F6" s="1359"/>
      <c r="G6" s="1359"/>
    </row>
    <row r="7" spans="1:8" ht="48.75" customHeight="1" x14ac:dyDescent="0.2">
      <c r="B7" s="992" t="s">
        <v>78</v>
      </c>
      <c r="C7" s="993" t="s">
        <v>793</v>
      </c>
      <c r="D7" s="788" t="s">
        <v>794</v>
      </c>
      <c r="E7" s="1360" t="s">
        <v>372</v>
      </c>
      <c r="F7" s="1360"/>
      <c r="G7" s="1360"/>
    </row>
    <row r="8" spans="1:8" ht="15.95" customHeight="1" x14ac:dyDescent="0.2">
      <c r="B8" s="789" t="s">
        <v>383</v>
      </c>
      <c r="C8" s="790"/>
      <c r="D8" s="985"/>
      <c r="E8" s="2"/>
      <c r="F8" s="2"/>
      <c r="G8" s="2"/>
      <c r="H8" s="255"/>
    </row>
    <row r="9" spans="1:8" ht="36" customHeight="1" x14ac:dyDescent="0.2">
      <c r="B9" s="791" t="s">
        <v>384</v>
      </c>
      <c r="C9" s="983" t="s">
        <v>370</v>
      </c>
      <c r="D9" s="986">
        <v>224000</v>
      </c>
      <c r="E9" s="2"/>
      <c r="F9" s="2"/>
      <c r="G9" s="2"/>
      <c r="H9" s="255"/>
    </row>
    <row r="10" spans="1:8" ht="36" customHeight="1" x14ac:dyDescent="0.2">
      <c r="B10" s="791" t="s">
        <v>1124</v>
      </c>
      <c r="C10" s="983"/>
      <c r="D10" s="986">
        <v>0</v>
      </c>
      <c r="E10" s="2"/>
      <c r="F10" s="2"/>
      <c r="G10" s="2"/>
      <c r="H10" s="255"/>
    </row>
    <row r="11" spans="1:8" ht="23.25" customHeight="1" x14ac:dyDescent="0.2">
      <c r="B11" s="791" t="s">
        <v>385</v>
      </c>
      <c r="C11" s="792" t="s">
        <v>662</v>
      </c>
      <c r="D11" s="986">
        <v>485000</v>
      </c>
      <c r="E11" s="2"/>
      <c r="F11" s="2"/>
      <c r="G11" s="2"/>
      <c r="H11" s="270"/>
    </row>
    <row r="12" spans="1:8" ht="38.25" x14ac:dyDescent="0.2">
      <c r="B12" s="791" t="s">
        <v>386</v>
      </c>
      <c r="C12" s="1245" t="s">
        <v>1125</v>
      </c>
      <c r="D12" s="986">
        <v>283066</v>
      </c>
      <c r="E12" s="2"/>
      <c r="F12" s="2"/>
      <c r="G12" s="2"/>
      <c r="H12" s="255"/>
    </row>
    <row r="13" spans="1:8" ht="23.25" customHeight="1" x14ac:dyDescent="0.2">
      <c r="B13" s="793" t="s">
        <v>387</v>
      </c>
      <c r="C13" s="373"/>
      <c r="D13" s="987">
        <f>SUM(D9:D12)</f>
        <v>992066</v>
      </c>
      <c r="E13" s="2"/>
      <c r="F13" s="2"/>
      <c r="G13" s="2"/>
      <c r="H13" s="255"/>
    </row>
    <row r="14" spans="1:8" ht="15.95" customHeight="1" x14ac:dyDescent="0.2">
      <c r="B14" s="794"/>
      <c r="C14" s="119"/>
      <c r="D14" s="988"/>
      <c r="E14" s="2"/>
      <c r="F14" s="2"/>
      <c r="G14" s="2"/>
      <c r="H14" s="255"/>
    </row>
    <row r="15" spans="1:8" s="149" customFormat="1" ht="17.25" customHeight="1" x14ac:dyDescent="0.2">
      <c r="B15" s="795" t="s">
        <v>388</v>
      </c>
      <c r="C15" s="244"/>
      <c r="D15" s="989">
        <v>14500</v>
      </c>
      <c r="H15" s="256"/>
    </row>
    <row r="16" spans="1:8" ht="15.95" customHeight="1" x14ac:dyDescent="0.2">
      <c r="B16" s="796"/>
      <c r="C16" s="120"/>
      <c r="D16" s="988"/>
      <c r="E16" s="2"/>
      <c r="F16" s="2"/>
      <c r="G16" s="2"/>
      <c r="H16" s="255"/>
    </row>
    <row r="17" spans="1:9" ht="15.95" customHeight="1" x14ac:dyDescent="0.2">
      <c r="B17" s="1354" t="s">
        <v>389</v>
      </c>
      <c r="C17" s="1355"/>
      <c r="D17" s="988"/>
      <c r="E17" s="2"/>
      <c r="F17" s="2"/>
      <c r="G17" s="2"/>
      <c r="H17" s="255"/>
    </row>
    <row r="18" spans="1:9" ht="15.95" customHeight="1" x14ac:dyDescent="0.2">
      <c r="B18" s="794"/>
      <c r="C18" s="119"/>
      <c r="D18" s="988"/>
      <c r="E18" s="2"/>
      <c r="F18" s="2"/>
      <c r="G18" s="2"/>
      <c r="H18" s="255"/>
    </row>
    <row r="19" spans="1:9" ht="78.75" customHeight="1" x14ac:dyDescent="0.2">
      <c r="B19" s="797" t="s">
        <v>390</v>
      </c>
      <c r="C19" s="121" t="s">
        <v>391</v>
      </c>
      <c r="D19" s="988">
        <v>0</v>
      </c>
      <c r="E19" s="2"/>
      <c r="F19" s="2"/>
      <c r="G19" s="2"/>
      <c r="H19" s="255"/>
    </row>
    <row r="20" spans="1:9" ht="15.95" customHeight="1" x14ac:dyDescent="0.2">
      <c r="A20" s="2"/>
      <c r="B20" s="796" t="s">
        <v>392</v>
      </c>
      <c r="C20" s="120"/>
      <c r="D20" s="988">
        <v>0</v>
      </c>
      <c r="E20" s="2"/>
      <c r="F20" s="2"/>
      <c r="G20" s="2"/>
      <c r="H20" s="255"/>
    </row>
    <row r="21" spans="1:9" ht="15.95" customHeight="1" x14ac:dyDescent="0.2">
      <c r="A21" s="2"/>
      <c r="B21" s="796"/>
      <c r="C21" s="120"/>
      <c r="D21" s="988"/>
      <c r="E21" s="2"/>
      <c r="F21" s="2"/>
      <c r="G21" s="2"/>
      <c r="H21" s="255"/>
    </row>
    <row r="22" spans="1:9" ht="15.95" customHeight="1" x14ac:dyDescent="0.2">
      <c r="A22" s="2"/>
      <c r="B22" s="789" t="s">
        <v>393</v>
      </c>
      <c r="C22" s="120"/>
      <c r="D22" s="988"/>
      <c r="E22" s="2"/>
      <c r="F22" s="2"/>
      <c r="G22" s="2"/>
      <c r="H22" s="255"/>
    </row>
    <row r="23" spans="1:9" ht="15.95" customHeight="1" x14ac:dyDescent="0.2">
      <c r="A23" s="2"/>
      <c r="B23" s="794" t="s">
        <v>394</v>
      </c>
      <c r="C23" s="120"/>
      <c r="D23" s="988">
        <v>0</v>
      </c>
      <c r="E23" s="2"/>
      <c r="F23" s="2"/>
      <c r="G23" s="2"/>
      <c r="H23" s="255"/>
    </row>
    <row r="24" spans="1:9" s="149" customFormat="1" ht="15.95" customHeight="1" x14ac:dyDescent="0.2">
      <c r="B24" s="255" t="s">
        <v>94</v>
      </c>
      <c r="C24" s="153"/>
      <c r="D24" s="988">
        <v>0</v>
      </c>
      <c r="E24" s="2"/>
      <c r="H24" s="256"/>
    </row>
    <row r="25" spans="1:9" s="149" customFormat="1" ht="15.95" customHeight="1" x14ac:dyDescent="0.2">
      <c r="B25" s="255" t="s">
        <v>367</v>
      </c>
      <c r="C25" s="153"/>
      <c r="D25" s="988">
        <v>9000</v>
      </c>
      <c r="E25" s="2"/>
      <c r="H25" s="256"/>
    </row>
    <row r="26" spans="1:9" ht="15.95" customHeight="1" x14ac:dyDescent="0.2">
      <c r="A26" s="2"/>
      <c r="B26" s="794" t="s">
        <v>395</v>
      </c>
      <c r="C26" s="120"/>
      <c r="D26" s="988">
        <v>0</v>
      </c>
      <c r="E26" s="2"/>
      <c r="F26" s="2"/>
      <c r="G26" s="2"/>
      <c r="H26" s="255"/>
    </row>
    <row r="27" spans="1:9" ht="15.95" customHeight="1" x14ac:dyDescent="0.2">
      <c r="A27" s="2"/>
      <c r="B27" s="794" t="s">
        <v>396</v>
      </c>
      <c r="C27" s="120"/>
      <c r="D27" s="988">
        <v>0</v>
      </c>
      <c r="E27" s="2"/>
      <c r="F27" s="2"/>
      <c r="G27" s="2"/>
      <c r="H27" s="255"/>
    </row>
    <row r="28" spans="1:9" ht="15.95" customHeight="1" x14ac:dyDescent="0.2">
      <c r="A28" s="2"/>
      <c r="B28" s="794" t="s">
        <v>1161</v>
      </c>
      <c r="C28" s="120"/>
      <c r="D28" s="988">
        <v>0</v>
      </c>
      <c r="E28" s="2"/>
      <c r="F28" s="2"/>
      <c r="G28" s="2"/>
      <c r="H28" s="255"/>
    </row>
    <row r="29" spans="1:9" ht="15.95" customHeight="1" x14ac:dyDescent="0.2">
      <c r="A29" s="2"/>
      <c r="B29" s="796" t="s">
        <v>397</v>
      </c>
      <c r="C29" s="120"/>
      <c r="D29" s="989">
        <f>SUM(D23:D28)</f>
        <v>9000</v>
      </c>
      <c r="E29" s="2"/>
      <c r="F29" s="2"/>
      <c r="G29" s="2"/>
      <c r="H29" s="255"/>
    </row>
    <row r="30" spans="1:9" ht="15.95" customHeight="1" x14ac:dyDescent="0.2">
      <c r="A30" s="2"/>
      <c r="B30" s="796"/>
      <c r="C30" s="120"/>
      <c r="D30" s="990"/>
      <c r="E30" s="2"/>
      <c r="F30" s="2"/>
      <c r="G30" s="2"/>
      <c r="H30" s="255"/>
    </row>
    <row r="31" spans="1:9" ht="15.95" customHeight="1" x14ac:dyDescent="0.2">
      <c r="A31" s="2"/>
      <c r="B31" s="798" t="s">
        <v>398</v>
      </c>
      <c r="C31" s="984"/>
      <c r="D31" s="991">
        <f>D13+D15+D29</f>
        <v>1015566</v>
      </c>
      <c r="E31" s="2"/>
      <c r="F31" s="2"/>
      <c r="G31" s="2"/>
      <c r="I31" s="994">
        <f>'ÖNK kötelező-nem kötelező'!AJ80+'ÖNK kötelező-nem kötelező'!AK80</f>
        <v>1015566</v>
      </c>
    </row>
    <row r="32" spans="1:9" ht="15.95" customHeight="1" x14ac:dyDescent="0.2">
      <c r="A32" s="2"/>
      <c r="E32" s="2"/>
      <c r="F32" s="2"/>
      <c r="G32" s="2"/>
    </row>
    <row r="33" spans="1:7" x14ac:dyDescent="0.2">
      <c r="A33" s="2"/>
      <c r="B33" s="2"/>
      <c r="C33" s="2"/>
      <c r="D33" s="2"/>
      <c r="E33" s="2"/>
      <c r="F33" s="2"/>
      <c r="G33" s="2"/>
    </row>
    <row r="34" spans="1:7" x14ac:dyDescent="0.2">
      <c r="A34" s="2"/>
      <c r="B34" s="2"/>
      <c r="C34" s="2"/>
      <c r="D34" s="2"/>
      <c r="E34" s="2"/>
      <c r="F34" s="2"/>
      <c r="G34" s="2"/>
    </row>
    <row r="35" spans="1:7" x14ac:dyDescent="0.2">
      <c r="A35" s="2"/>
      <c r="B35" s="2"/>
      <c r="C35" s="2"/>
      <c r="D35" s="2"/>
      <c r="E35" s="2"/>
      <c r="F35" s="2"/>
      <c r="G35" s="2"/>
    </row>
    <row r="36" spans="1:7" x14ac:dyDescent="0.2">
      <c r="A36" s="2"/>
      <c r="B36" s="2"/>
      <c r="C36" s="2"/>
      <c r="D36" s="2"/>
      <c r="E36" s="2"/>
      <c r="F36" s="2"/>
      <c r="G36" s="2"/>
    </row>
    <row r="37" spans="1:7" x14ac:dyDescent="0.2">
      <c r="A37" s="2"/>
      <c r="B37" s="2"/>
      <c r="C37" s="2"/>
      <c r="D37" s="2"/>
      <c r="E37" s="2"/>
      <c r="F37" s="2"/>
      <c r="G37" s="2"/>
    </row>
    <row r="38" spans="1:7" x14ac:dyDescent="0.2">
      <c r="A38" s="2"/>
      <c r="B38" s="2"/>
      <c r="C38" s="2"/>
      <c r="D38" s="2"/>
      <c r="E38" s="2"/>
      <c r="F38" s="2"/>
      <c r="G38" s="2"/>
    </row>
    <row r="39" spans="1:7" x14ac:dyDescent="0.2">
      <c r="A39" s="2"/>
      <c r="B39" s="2"/>
      <c r="C39" s="2"/>
      <c r="D39" s="2"/>
      <c r="E39" s="2"/>
      <c r="F39" s="2"/>
      <c r="G39" s="2"/>
    </row>
    <row r="40" spans="1:7" x14ac:dyDescent="0.2">
      <c r="A40" s="2"/>
      <c r="B40" s="2"/>
      <c r="C40" s="2"/>
      <c r="D40" s="2"/>
      <c r="E40" s="2"/>
      <c r="F40" s="2"/>
      <c r="G40" s="2"/>
    </row>
  </sheetData>
  <sheetProtection selectLockedCells="1" selectUnlockedCells="1"/>
  <mergeCells count="7">
    <mergeCell ref="A1:G1"/>
    <mergeCell ref="B17:C17"/>
    <mergeCell ref="B5:C5"/>
    <mergeCell ref="B3:G3"/>
    <mergeCell ref="B6:G6"/>
    <mergeCell ref="E7:G7"/>
    <mergeCell ref="B4:D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G92"/>
  <sheetViews>
    <sheetView zoomScale="206" zoomScaleNormal="206" workbookViewId="0">
      <selection activeCell="B1" sqref="B1:C1"/>
    </sheetView>
  </sheetViews>
  <sheetFormatPr defaultColWidth="9.140625" defaultRowHeight="8.25" x14ac:dyDescent="0.15"/>
  <cols>
    <col min="1" max="1" width="4.85546875" style="1259" customWidth="1"/>
    <col min="2" max="2" width="57.5703125" style="646" customWidth="1"/>
    <col min="3" max="3" width="8.28515625" style="231" customWidth="1"/>
    <col min="4" max="4" width="44.28515625" style="620" customWidth="1"/>
    <col min="5" max="16384" width="9.140625" style="620"/>
  </cols>
  <sheetData>
    <row r="1" spans="1:5" x14ac:dyDescent="0.15">
      <c r="B1" s="1362" t="s">
        <v>1188</v>
      </c>
      <c r="C1" s="1362"/>
    </row>
    <row r="2" spans="1:5" x14ac:dyDescent="0.15">
      <c r="B2" s="621"/>
    </row>
    <row r="3" spans="1:5" ht="9.75" x14ac:dyDescent="0.2">
      <c r="A3" s="1312" t="s">
        <v>51</v>
      </c>
      <c r="B3" s="1312"/>
      <c r="C3" s="1312"/>
    </row>
    <row r="4" spans="1:5" ht="11.25" customHeight="1" x14ac:dyDescent="0.2">
      <c r="A4" s="1312" t="s">
        <v>795</v>
      </c>
      <c r="B4" s="1312"/>
      <c r="C4" s="1312"/>
    </row>
    <row r="5" spans="1:5" ht="9.75" x14ac:dyDescent="0.2">
      <c r="A5" s="1312" t="s">
        <v>578</v>
      </c>
      <c r="B5" s="1312"/>
      <c r="C5" s="1312"/>
    </row>
    <row r="6" spans="1:5" x14ac:dyDescent="0.15">
      <c r="B6" s="1365" t="s">
        <v>214</v>
      </c>
      <c r="C6" s="1366"/>
    </row>
    <row r="7" spans="1:5" ht="24" customHeight="1" x14ac:dyDescent="0.15">
      <c r="A7" s="1367" t="s">
        <v>72</v>
      </c>
      <c r="B7" s="1363" t="s">
        <v>78</v>
      </c>
      <c r="C7" s="1368" t="s">
        <v>61</v>
      </c>
    </row>
    <row r="8" spans="1:5" x14ac:dyDescent="0.15">
      <c r="A8" s="1367"/>
      <c r="B8" s="1364"/>
      <c r="C8" s="1368"/>
      <c r="D8" s="625"/>
    </row>
    <row r="9" spans="1:5" ht="9.75" x14ac:dyDescent="0.15">
      <c r="A9" s="1260" t="s">
        <v>307</v>
      </c>
      <c r="B9" s="622" t="s">
        <v>79</v>
      </c>
      <c r="C9" s="624"/>
      <c r="D9" s="625"/>
    </row>
    <row r="10" spans="1:5" ht="10.5" thickBot="1" x14ac:dyDescent="0.2">
      <c r="A10" s="1261" t="s">
        <v>315</v>
      </c>
      <c r="B10" s="626" t="s">
        <v>80</v>
      </c>
      <c r="C10" s="627"/>
      <c r="D10" s="625"/>
    </row>
    <row r="11" spans="1:5" s="630" customFormat="1" ht="10.5" thickBot="1" x14ac:dyDescent="0.25">
      <c r="A11" s="1262" t="s">
        <v>316</v>
      </c>
      <c r="B11" s="628" t="s">
        <v>122</v>
      </c>
      <c r="C11" s="772">
        <f>SUM(C12:C17)+C18</f>
        <v>560236</v>
      </c>
      <c r="D11" s="629"/>
      <c r="E11" s="629"/>
    </row>
    <row r="12" spans="1:5" s="630" customFormat="1" x14ac:dyDescent="0.15">
      <c r="A12" s="1263" t="s">
        <v>317</v>
      </c>
      <c r="B12" s="631" t="s">
        <v>119</v>
      </c>
      <c r="C12" s="654">
        <v>150256</v>
      </c>
      <c r="D12" s="629"/>
    </row>
    <row r="13" spans="1:5" s="630" customFormat="1" x14ac:dyDescent="0.15">
      <c r="A13" s="1263" t="s">
        <v>318</v>
      </c>
      <c r="B13" s="631" t="s">
        <v>120</v>
      </c>
      <c r="C13" s="655">
        <v>98160</v>
      </c>
      <c r="D13" s="629"/>
    </row>
    <row r="14" spans="1:5" s="630" customFormat="1" x14ac:dyDescent="0.15">
      <c r="A14" s="1263" t="s">
        <v>319</v>
      </c>
      <c r="B14" s="631" t="s">
        <v>121</v>
      </c>
      <c r="C14" s="655">
        <v>0</v>
      </c>
      <c r="D14" s="629"/>
      <c r="E14" s="629"/>
    </row>
    <row r="15" spans="1:5" s="630" customFormat="1" x14ac:dyDescent="0.15">
      <c r="A15" s="1263" t="s">
        <v>320</v>
      </c>
      <c r="B15" s="631" t="s">
        <v>664</v>
      </c>
      <c r="C15" s="655">
        <v>195770</v>
      </c>
      <c r="D15" s="629"/>
      <c r="E15" s="629"/>
    </row>
    <row r="16" spans="1:5" s="630" customFormat="1" x14ac:dyDescent="0.15">
      <c r="A16" s="1263" t="s">
        <v>321</v>
      </c>
      <c r="B16" s="631" t="s">
        <v>665</v>
      </c>
      <c r="C16" s="655">
        <v>49203</v>
      </c>
      <c r="D16" s="629"/>
      <c r="E16" s="629"/>
    </row>
    <row r="17" spans="1:6" s="630" customFormat="1" ht="9" thickBot="1" x14ac:dyDescent="0.2">
      <c r="A17" s="1261" t="s">
        <v>322</v>
      </c>
      <c r="B17" s="746" t="s">
        <v>134</v>
      </c>
      <c r="C17" s="747">
        <v>10394</v>
      </c>
      <c r="D17" s="629"/>
    </row>
    <row r="18" spans="1:6" s="1206" customFormat="1" ht="18" thickBot="1" x14ac:dyDescent="0.25">
      <c r="A18" s="1264" t="s">
        <v>351</v>
      </c>
      <c r="B18" s="1203" t="s">
        <v>1177</v>
      </c>
      <c r="C18" s="1204">
        <v>56453</v>
      </c>
      <c r="D18" s="1205"/>
      <c r="F18" s="1205"/>
    </row>
    <row r="19" spans="1:6" s="630" customFormat="1" ht="10.5" thickBot="1" x14ac:dyDescent="0.25">
      <c r="A19" s="1262" t="s">
        <v>352</v>
      </c>
      <c r="B19" s="628" t="s">
        <v>139</v>
      </c>
      <c r="C19" s="773">
        <v>0</v>
      </c>
      <c r="D19" s="629"/>
      <c r="E19" s="629"/>
    </row>
    <row r="20" spans="1:6" s="630" customFormat="1" ht="10.5" thickBot="1" x14ac:dyDescent="0.25">
      <c r="A20" s="1262" t="s">
        <v>353</v>
      </c>
      <c r="B20" s="628" t="s">
        <v>204</v>
      </c>
      <c r="C20" s="773">
        <v>0</v>
      </c>
      <c r="D20" s="629"/>
      <c r="E20" s="629"/>
    </row>
    <row r="21" spans="1:6" x14ac:dyDescent="0.15">
      <c r="A21" s="1263"/>
      <c r="B21" s="633"/>
      <c r="C21" s="632"/>
      <c r="D21" s="625"/>
    </row>
    <row r="22" spans="1:6" ht="9.75" x14ac:dyDescent="0.2">
      <c r="A22" s="1265" t="s">
        <v>354</v>
      </c>
      <c r="B22" s="626" t="s">
        <v>17</v>
      </c>
      <c r="C22" s="634"/>
      <c r="D22" s="625"/>
    </row>
    <row r="23" spans="1:6" ht="9.75" x14ac:dyDescent="0.2">
      <c r="A23" s="1263" t="s">
        <v>355</v>
      </c>
      <c r="B23" s="669" t="s">
        <v>515</v>
      </c>
      <c r="C23" s="660">
        <f>C24+C25</f>
        <v>6000</v>
      </c>
      <c r="D23" s="625"/>
    </row>
    <row r="24" spans="1:6" x14ac:dyDescent="0.15">
      <c r="A24" s="1263" t="s">
        <v>356</v>
      </c>
      <c r="B24" s="644" t="s">
        <v>737</v>
      </c>
      <c r="C24" s="647">
        <v>0</v>
      </c>
      <c r="D24" s="625"/>
    </row>
    <row r="25" spans="1:6" x14ac:dyDescent="0.15">
      <c r="A25" s="1263" t="s">
        <v>357</v>
      </c>
      <c r="B25" s="644" t="s">
        <v>1139</v>
      </c>
      <c r="C25" s="647">
        <v>6000</v>
      </c>
      <c r="D25" s="625"/>
    </row>
    <row r="26" spans="1:6" x14ac:dyDescent="0.15">
      <c r="A26" s="1263"/>
      <c r="B26" s="234"/>
      <c r="C26" s="632"/>
      <c r="D26" s="625"/>
    </row>
    <row r="27" spans="1:6" ht="9.75" x14ac:dyDescent="0.2">
      <c r="A27" s="1263" t="s">
        <v>358</v>
      </c>
      <c r="B27" s="670" t="s">
        <v>610</v>
      </c>
      <c r="C27" s="660">
        <f>SUM(C28:C28)</f>
        <v>5000</v>
      </c>
      <c r="D27" s="625"/>
      <c r="E27" s="625"/>
    </row>
    <row r="28" spans="1:6" s="648" customFormat="1" ht="15.75" customHeight="1" x14ac:dyDescent="0.15">
      <c r="A28" s="1263" t="s">
        <v>359</v>
      </c>
      <c r="B28" s="774" t="s">
        <v>738</v>
      </c>
      <c r="C28" s="636">
        <v>5000</v>
      </c>
      <c r="D28" s="650"/>
    </row>
    <row r="29" spans="1:6" ht="11.25" customHeight="1" x14ac:dyDescent="0.2">
      <c r="A29" s="1263" t="s">
        <v>360</v>
      </c>
      <c r="B29" s="669" t="s">
        <v>606</v>
      </c>
      <c r="C29" s="660">
        <f>C31+C30+C32</f>
        <v>5676</v>
      </c>
      <c r="D29" s="625"/>
    </row>
    <row r="30" spans="1:6" ht="11.25" customHeight="1" x14ac:dyDescent="0.15">
      <c r="A30" s="1263" t="s">
        <v>361</v>
      </c>
      <c r="B30" s="644" t="s">
        <v>1140</v>
      </c>
      <c r="C30" s="647">
        <v>200</v>
      </c>
      <c r="D30" s="625"/>
    </row>
    <row r="31" spans="1:6" ht="11.25" customHeight="1" x14ac:dyDescent="0.15">
      <c r="A31" s="1308" t="s">
        <v>1179</v>
      </c>
      <c r="B31" s="651" t="s">
        <v>561</v>
      </c>
      <c r="C31" s="647">
        <v>1976</v>
      </c>
      <c r="D31" s="644"/>
    </row>
    <row r="32" spans="1:6" ht="11.25" customHeight="1" x14ac:dyDescent="0.15">
      <c r="A32" s="1308" t="s">
        <v>1180</v>
      </c>
      <c r="B32" s="651" t="s">
        <v>1181</v>
      </c>
      <c r="C32" s="647">
        <v>3500</v>
      </c>
      <c r="D32" s="644"/>
    </row>
    <row r="33" spans="1:5" ht="9.75" x14ac:dyDescent="0.2">
      <c r="A33" s="1263" t="s">
        <v>363</v>
      </c>
      <c r="B33" s="670" t="s">
        <v>68</v>
      </c>
      <c r="C33" s="660">
        <f>C34</f>
        <v>2315</v>
      </c>
      <c r="D33" s="625"/>
    </row>
    <row r="34" spans="1:5" ht="10.5" customHeight="1" thickBot="1" x14ac:dyDescent="0.2">
      <c r="A34" s="1261" t="s">
        <v>364</v>
      </c>
      <c r="B34" s="644" t="s">
        <v>631</v>
      </c>
      <c r="C34" s="647">
        <v>2315</v>
      </c>
      <c r="D34" s="644"/>
    </row>
    <row r="35" spans="1:5" ht="10.5" thickBot="1" x14ac:dyDescent="0.25">
      <c r="A35" s="1262" t="s">
        <v>365</v>
      </c>
      <c r="B35" s="638" t="s">
        <v>118</v>
      </c>
      <c r="C35" s="773">
        <f>C23+C27+C29+C33</f>
        <v>18991</v>
      </c>
      <c r="D35" s="625"/>
      <c r="E35" s="625"/>
    </row>
    <row r="36" spans="1:5" ht="9.75" x14ac:dyDescent="0.2">
      <c r="A36" s="1266"/>
      <c r="B36" s="639"/>
      <c r="C36" s="660"/>
      <c r="D36" s="625"/>
      <c r="E36" s="625"/>
    </row>
    <row r="37" spans="1:5" ht="9" thickBot="1" x14ac:dyDescent="0.2">
      <c r="A37" s="1267" t="s">
        <v>366</v>
      </c>
      <c r="B37" s="650" t="s">
        <v>1135</v>
      </c>
      <c r="C37" s="1247">
        <v>15062</v>
      </c>
      <c r="D37" s="625"/>
    </row>
    <row r="38" spans="1:5" ht="10.5" thickBot="1" x14ac:dyDescent="0.25">
      <c r="A38" s="1268" t="s">
        <v>374</v>
      </c>
      <c r="B38" s="638" t="s">
        <v>516</v>
      </c>
      <c r="C38" s="773">
        <f>C37</f>
        <v>15062</v>
      </c>
      <c r="D38" s="625"/>
      <c r="E38" s="625"/>
    </row>
    <row r="39" spans="1:5" ht="10.5" thickBot="1" x14ac:dyDescent="0.25">
      <c r="A39" s="1269"/>
      <c r="B39" s="639"/>
      <c r="C39" s="634"/>
      <c r="D39" s="625"/>
    </row>
    <row r="40" spans="1:5" ht="10.5" thickBot="1" x14ac:dyDescent="0.25">
      <c r="A40" s="1268" t="s">
        <v>375</v>
      </c>
      <c r="B40" s="638" t="s">
        <v>84</v>
      </c>
      <c r="C40" s="773">
        <f>C35+C11</f>
        <v>579227</v>
      </c>
      <c r="D40" s="625"/>
    </row>
    <row r="41" spans="1:5" ht="9.75" x14ac:dyDescent="0.2">
      <c r="A41" s="1263"/>
      <c r="B41" s="639"/>
      <c r="C41" s="634"/>
      <c r="D41" s="625"/>
    </row>
    <row r="42" spans="1:5" ht="9.75" x14ac:dyDescent="0.2">
      <c r="A42" s="1263"/>
      <c r="B42" s="640" t="s">
        <v>233</v>
      </c>
      <c r="C42" s="634"/>
      <c r="D42" s="625"/>
    </row>
    <row r="43" spans="1:5" x14ac:dyDescent="0.15">
      <c r="A43" s="1263" t="s">
        <v>376</v>
      </c>
      <c r="B43" s="234" t="s">
        <v>1115</v>
      </c>
      <c r="C43" s="647">
        <f>'Intézm kötelező-nem kötelező'!AA14+'Intézm kötelező-nem kötelező'!AA15</f>
        <v>2371</v>
      </c>
      <c r="D43" s="625"/>
    </row>
    <row r="44" spans="1:5" x14ac:dyDescent="0.15">
      <c r="A44" s="1263" t="s">
        <v>377</v>
      </c>
      <c r="B44" s="234" t="s">
        <v>1133</v>
      </c>
      <c r="C44" s="647">
        <f>'Intézm kötelező-nem kötelező'!AA16</f>
        <v>6583</v>
      </c>
      <c r="D44" s="625"/>
    </row>
    <row r="45" spans="1:5" ht="10.5" thickBot="1" x14ac:dyDescent="0.25">
      <c r="A45" s="1261" t="s">
        <v>378</v>
      </c>
      <c r="B45" s="639" t="s">
        <v>19</v>
      </c>
      <c r="C45" s="660">
        <f>C43+C44</f>
        <v>8954</v>
      </c>
      <c r="D45" s="625"/>
    </row>
    <row r="46" spans="1:5" ht="10.5" thickBot="1" x14ac:dyDescent="0.25">
      <c r="A46" s="1268" t="s">
        <v>379</v>
      </c>
      <c r="B46" s="638" t="s">
        <v>469</v>
      </c>
      <c r="C46" s="773">
        <f>C45</f>
        <v>8954</v>
      </c>
      <c r="D46" s="625"/>
    </row>
    <row r="47" spans="1:5" ht="9.75" x14ac:dyDescent="0.2">
      <c r="A47" s="1263"/>
      <c r="B47" s="639"/>
      <c r="C47" s="634"/>
      <c r="D47" s="625"/>
    </row>
    <row r="48" spans="1:5" ht="9.75" x14ac:dyDescent="0.2">
      <c r="A48" s="1263"/>
      <c r="B48" s="640" t="s">
        <v>470</v>
      </c>
      <c r="C48" s="634"/>
      <c r="D48" s="625"/>
    </row>
    <row r="49" spans="1:5" x14ac:dyDescent="0.15">
      <c r="A49" s="1263" t="s">
        <v>380</v>
      </c>
      <c r="B49" s="234" t="s">
        <v>123</v>
      </c>
      <c r="C49" s="647">
        <f>'Intézm kötelező-nem kötelező'!AB22+'Intézm kötelező-nem kötelező'!AB25</f>
        <v>1128</v>
      </c>
      <c r="D49" s="641"/>
    </row>
    <row r="50" spans="1:5" x14ac:dyDescent="0.15">
      <c r="A50" s="1263" t="s">
        <v>381</v>
      </c>
      <c r="B50" s="234" t="s">
        <v>124</v>
      </c>
      <c r="C50" s="647">
        <v>0</v>
      </c>
      <c r="D50" s="625"/>
    </row>
    <row r="51" spans="1:5" ht="10.5" thickBot="1" x14ac:dyDescent="0.25">
      <c r="A51" s="1261" t="s">
        <v>382</v>
      </c>
      <c r="B51" s="639" t="s">
        <v>19</v>
      </c>
      <c r="C51" s="660">
        <f>SUM(C49:C50)</f>
        <v>1128</v>
      </c>
      <c r="D51" s="625"/>
    </row>
    <row r="52" spans="1:5" ht="10.5" thickBot="1" x14ac:dyDescent="0.25">
      <c r="A52" s="1268" t="s">
        <v>429</v>
      </c>
      <c r="B52" s="638" t="s">
        <v>125</v>
      </c>
      <c r="C52" s="773">
        <f>C51</f>
        <v>1128</v>
      </c>
      <c r="D52" s="625"/>
    </row>
    <row r="53" spans="1:5" ht="9.75" x14ac:dyDescent="0.2">
      <c r="A53" s="1263"/>
      <c r="B53" s="639"/>
      <c r="C53" s="634"/>
      <c r="D53" s="625"/>
    </row>
    <row r="54" spans="1:5" ht="9.75" x14ac:dyDescent="0.2">
      <c r="A54" s="1263"/>
      <c r="B54" s="640" t="s">
        <v>579</v>
      </c>
      <c r="C54" s="634"/>
      <c r="D54" s="625"/>
    </row>
    <row r="55" spans="1:5" x14ac:dyDescent="0.15">
      <c r="A55" s="1263" t="s">
        <v>430</v>
      </c>
      <c r="B55" s="234" t="s">
        <v>123</v>
      </c>
      <c r="C55" s="647">
        <v>0</v>
      </c>
      <c r="D55" s="641"/>
    </row>
    <row r="56" spans="1:5" x14ac:dyDescent="0.15">
      <c r="A56" s="1263" t="s">
        <v>1184</v>
      </c>
      <c r="B56" s="234" t="s">
        <v>1152</v>
      </c>
      <c r="C56" s="647">
        <v>3382</v>
      </c>
      <c r="D56" s="641"/>
    </row>
    <row r="57" spans="1:5" x14ac:dyDescent="0.15">
      <c r="A57" s="1263" t="s">
        <v>1185</v>
      </c>
      <c r="B57" s="234" t="s">
        <v>1186</v>
      </c>
      <c r="C57" s="647">
        <v>2715</v>
      </c>
      <c r="D57" s="641"/>
    </row>
    <row r="58" spans="1:5" ht="9.75" x14ac:dyDescent="0.2">
      <c r="A58" s="1263" t="s">
        <v>432</v>
      </c>
      <c r="B58" s="639" t="s">
        <v>19</v>
      </c>
      <c r="C58" s="660">
        <f>C55+C56+C57</f>
        <v>6097</v>
      </c>
      <c r="D58" s="625"/>
    </row>
    <row r="59" spans="1:5" x14ac:dyDescent="0.15">
      <c r="A59" s="1263" t="s">
        <v>95</v>
      </c>
      <c r="B59" s="234" t="s">
        <v>580</v>
      </c>
      <c r="C59" s="647">
        <v>619</v>
      </c>
      <c r="D59" s="625"/>
    </row>
    <row r="60" spans="1:5" ht="10.5" thickBot="1" x14ac:dyDescent="0.25">
      <c r="A60" s="1261" t="s">
        <v>456</v>
      </c>
      <c r="B60" s="639" t="s">
        <v>516</v>
      </c>
      <c r="C60" s="660">
        <f t="shared" ref="C60" si="0">C59</f>
        <v>619</v>
      </c>
      <c r="D60" s="625"/>
    </row>
    <row r="61" spans="1:5" ht="10.5" thickBot="1" x14ac:dyDescent="0.25">
      <c r="A61" s="1268" t="s">
        <v>457</v>
      </c>
      <c r="B61" s="638" t="s">
        <v>581</v>
      </c>
      <c r="C61" s="773">
        <f t="shared" ref="C61" si="1">C58+C60</f>
        <v>6716</v>
      </c>
      <c r="D61" s="625"/>
    </row>
    <row r="62" spans="1:5" ht="9.75" x14ac:dyDescent="0.2">
      <c r="A62" s="1263"/>
      <c r="B62" s="639"/>
      <c r="C62" s="632"/>
      <c r="D62" s="625"/>
    </row>
    <row r="63" spans="1:5" ht="9.75" x14ac:dyDescent="0.2">
      <c r="A63" s="1263"/>
      <c r="B63" s="640" t="s">
        <v>86</v>
      </c>
      <c r="C63" s="632"/>
      <c r="D63" s="625"/>
      <c r="E63" s="625"/>
    </row>
    <row r="64" spans="1:5" ht="9.75" x14ac:dyDescent="0.2">
      <c r="A64" s="1263" t="s">
        <v>96</v>
      </c>
      <c r="B64" s="639" t="s">
        <v>17</v>
      </c>
      <c r="C64" s="632"/>
      <c r="D64" s="625"/>
    </row>
    <row r="65" spans="1:7" x14ac:dyDescent="0.15">
      <c r="A65" s="1263" t="s">
        <v>97</v>
      </c>
      <c r="B65" s="234" t="s">
        <v>85</v>
      </c>
      <c r="C65" s="647">
        <v>10000</v>
      </c>
      <c r="D65" s="625"/>
    </row>
    <row r="66" spans="1:7" x14ac:dyDescent="0.15">
      <c r="A66" s="1263" t="s">
        <v>98</v>
      </c>
      <c r="B66" s="234" t="s">
        <v>211</v>
      </c>
      <c r="C66" s="647">
        <v>10000</v>
      </c>
      <c r="D66" s="625"/>
    </row>
    <row r="67" spans="1:7" x14ac:dyDescent="0.15">
      <c r="A67" s="1263" t="s">
        <v>99</v>
      </c>
      <c r="B67" s="234" t="s">
        <v>212</v>
      </c>
      <c r="C67" s="647">
        <v>420</v>
      </c>
      <c r="D67" s="625"/>
    </row>
    <row r="68" spans="1:7" x14ac:dyDescent="0.15">
      <c r="A68" s="1263" t="s">
        <v>100</v>
      </c>
      <c r="B68" s="234" t="s">
        <v>124</v>
      </c>
      <c r="C68" s="647">
        <v>0</v>
      </c>
      <c r="D68" s="625"/>
    </row>
    <row r="69" spans="1:7" x14ac:dyDescent="0.15">
      <c r="A69" s="1263" t="s">
        <v>101</v>
      </c>
      <c r="B69" s="234" t="s">
        <v>123</v>
      </c>
      <c r="C69" s="647">
        <v>326</v>
      </c>
      <c r="D69" s="625"/>
    </row>
    <row r="70" spans="1:7" ht="10.5" thickBot="1" x14ac:dyDescent="0.25">
      <c r="A70" s="1261" t="s">
        <v>102</v>
      </c>
      <c r="B70" s="639" t="s">
        <v>19</v>
      </c>
      <c r="C70" s="660">
        <f>SUM(C65:C69)</f>
        <v>20746</v>
      </c>
      <c r="D70" s="625"/>
    </row>
    <row r="71" spans="1:7" ht="10.5" thickBot="1" x14ac:dyDescent="0.25">
      <c r="A71" s="1268" t="s">
        <v>103</v>
      </c>
      <c r="B71" s="642" t="s">
        <v>87</v>
      </c>
      <c r="C71" s="773">
        <f>C70</f>
        <v>20746</v>
      </c>
      <c r="D71" s="625"/>
    </row>
    <row r="72" spans="1:7" s="630" customFormat="1" ht="9.75" x14ac:dyDescent="0.2">
      <c r="A72" s="1263"/>
      <c r="B72" s="639"/>
      <c r="C72" s="634"/>
      <c r="D72" s="629"/>
    </row>
    <row r="73" spans="1:7" s="630" customFormat="1" ht="9.75" x14ac:dyDescent="0.2">
      <c r="A73" s="1263" t="s">
        <v>104</v>
      </c>
      <c r="B73" s="639" t="s">
        <v>18</v>
      </c>
      <c r="C73" s="660">
        <f>C35+C51+C70+C45+C58</f>
        <v>55916</v>
      </c>
      <c r="D73" s="629"/>
      <c r="E73" s="629"/>
    </row>
    <row r="74" spans="1:7" ht="9.75" x14ac:dyDescent="0.2">
      <c r="A74" s="1263" t="s">
        <v>105</v>
      </c>
      <c r="B74" s="639" t="s">
        <v>88</v>
      </c>
      <c r="C74" s="660">
        <f>C38+C60</f>
        <v>15681</v>
      </c>
      <c r="D74" s="625"/>
    </row>
    <row r="75" spans="1:7" ht="10.5" thickBot="1" x14ac:dyDescent="0.25">
      <c r="A75" s="1261"/>
      <c r="B75" s="639"/>
      <c r="C75" s="647"/>
      <c r="D75" s="625"/>
      <c r="E75" s="625"/>
    </row>
    <row r="76" spans="1:7" s="134" customFormat="1" ht="9.75" x14ac:dyDescent="0.2">
      <c r="A76" s="1270" t="s">
        <v>106</v>
      </c>
      <c r="B76" s="775" t="s">
        <v>89</v>
      </c>
      <c r="C76" s="776">
        <f>C40+C46+C52+C61+C71</f>
        <v>616771</v>
      </c>
      <c r="D76" s="644"/>
      <c r="E76" s="644"/>
      <c r="F76" s="644"/>
    </row>
    <row r="77" spans="1:7" s="134" customFormat="1" ht="9.75" x14ac:dyDescent="0.2">
      <c r="A77" s="1271"/>
      <c r="B77" s="158"/>
      <c r="C77" s="645"/>
      <c r="G77" s="644"/>
    </row>
    <row r="78" spans="1:7" x14ac:dyDescent="0.15">
      <c r="B78" s="158"/>
    </row>
    <row r="79" spans="1:7" x14ac:dyDescent="0.15">
      <c r="B79" s="158"/>
      <c r="E79" s="625"/>
    </row>
    <row r="80" spans="1:7" ht="9.75" x14ac:dyDescent="0.2">
      <c r="B80" s="643"/>
      <c r="E80" s="625"/>
    </row>
    <row r="81" spans="2:2" ht="9.75" x14ac:dyDescent="0.2">
      <c r="B81" s="643"/>
    </row>
    <row r="83" spans="2:2" ht="9.75" x14ac:dyDescent="0.2">
      <c r="B83" s="643"/>
    </row>
    <row r="84" spans="2:2" ht="9.75" x14ac:dyDescent="0.2">
      <c r="B84" s="643"/>
    </row>
    <row r="85" spans="2:2" ht="9.75" x14ac:dyDescent="0.2">
      <c r="B85" s="643"/>
    </row>
    <row r="86" spans="2:2" ht="9.75" x14ac:dyDescent="0.2">
      <c r="B86" s="643"/>
    </row>
    <row r="87" spans="2:2" ht="9.75" x14ac:dyDescent="0.2">
      <c r="B87" s="643"/>
    </row>
    <row r="88" spans="2:2" x14ac:dyDescent="0.15">
      <c r="B88" s="158"/>
    </row>
    <row r="89" spans="2:2" ht="9.75" x14ac:dyDescent="0.2">
      <c r="B89" s="643"/>
    </row>
    <row r="90" spans="2:2" ht="9.75" x14ac:dyDescent="0.2">
      <c r="B90" s="643"/>
    </row>
    <row r="91" spans="2:2" ht="9.75" x14ac:dyDescent="0.2">
      <c r="B91" s="643"/>
    </row>
    <row r="92" spans="2:2" ht="9.75" x14ac:dyDescent="0.2">
      <c r="B92" s="643"/>
    </row>
  </sheetData>
  <sheetProtection selectLockedCells="1" selectUnlockedCells="1"/>
  <mergeCells count="8">
    <mergeCell ref="B1:C1"/>
    <mergeCell ref="B7:B8"/>
    <mergeCell ref="A3:C3"/>
    <mergeCell ref="A4:C4"/>
    <mergeCell ref="A5:C5"/>
    <mergeCell ref="B6:C6"/>
    <mergeCell ref="A7:A8"/>
    <mergeCell ref="C7:C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5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G33"/>
  <sheetViews>
    <sheetView workbookViewId="0">
      <pane ySplit="7" topLeftCell="A11" activePane="bottomLeft" state="frozen"/>
      <selection activeCell="B65" sqref="B65"/>
      <selection pane="bottomLeft" activeCell="B1" sqref="B1:G2"/>
    </sheetView>
  </sheetViews>
  <sheetFormatPr defaultColWidth="9.140625" defaultRowHeight="14.45" customHeight="1" x14ac:dyDescent="0.2"/>
  <cols>
    <col min="1" max="1" width="9.140625" style="5"/>
    <col min="2" max="2" width="5.140625" style="1272" customWidth="1"/>
    <col min="3" max="3" width="50.42578125" style="9" customWidth="1"/>
    <col min="4" max="4" width="13.5703125" style="78" customWidth="1"/>
    <col min="5" max="7" width="0" style="79" hidden="1" customWidth="1"/>
    <col min="8" max="16384" width="9.140625" style="5"/>
  </cols>
  <sheetData>
    <row r="1" spans="1:7" ht="14.45" customHeight="1" x14ac:dyDescent="0.2">
      <c r="B1" s="1369" t="s">
        <v>1189</v>
      </c>
      <c r="C1" s="1369"/>
      <c r="D1" s="1369"/>
      <c r="E1" s="1369"/>
      <c r="F1" s="1369"/>
      <c r="G1" s="1369"/>
    </row>
    <row r="2" spans="1:7" ht="14.45" customHeight="1" x14ac:dyDescent="0.2">
      <c r="B2" s="1369"/>
      <c r="C2" s="1369"/>
      <c r="D2" s="1369"/>
      <c r="E2" s="1369"/>
      <c r="F2" s="1369"/>
      <c r="G2" s="1369"/>
    </row>
    <row r="3" spans="1:7" ht="14.45" customHeight="1" x14ac:dyDescent="0.2">
      <c r="B3" s="1370" t="s">
        <v>51</v>
      </c>
      <c r="C3" s="1357"/>
      <c r="D3" s="1357"/>
      <c r="E3" s="1357"/>
      <c r="F3" s="1357"/>
      <c r="G3" s="1357"/>
    </row>
    <row r="4" spans="1:7" s="6" customFormat="1" ht="14.45" customHeight="1" x14ac:dyDescent="0.2">
      <c r="B4" s="1371" t="s">
        <v>796</v>
      </c>
      <c r="C4" s="1357"/>
      <c r="D4" s="1357"/>
      <c r="E4" s="1357"/>
      <c r="F4" s="1357"/>
      <c r="G4" s="1357"/>
    </row>
    <row r="5" spans="1:7" s="6" customFormat="1" ht="14.45" customHeight="1" x14ac:dyDescent="0.15"/>
    <row r="6" spans="1:7" ht="14.45" customHeight="1" thickBot="1" x14ac:dyDescent="0.25">
      <c r="B6" s="1330" t="s">
        <v>263</v>
      </c>
      <c r="C6" s="1357"/>
      <c r="D6" s="1357"/>
      <c r="E6" s="1357"/>
      <c r="F6" s="1357"/>
      <c r="G6" s="1357"/>
    </row>
    <row r="7" spans="1:7" s="7" customFormat="1" ht="36.75" customHeight="1" x14ac:dyDescent="0.2">
      <c r="B7" s="1372" t="s">
        <v>53</v>
      </c>
      <c r="C7" s="1374" t="s">
        <v>78</v>
      </c>
      <c r="D7" s="982"/>
      <c r="E7" s="95"/>
    </row>
    <row r="8" spans="1:7" s="7" customFormat="1" ht="40.9" customHeight="1" thickBot="1" x14ac:dyDescent="0.25">
      <c r="B8" s="1373"/>
      <c r="C8" s="1375"/>
      <c r="D8" s="424" t="s">
        <v>61</v>
      </c>
      <c r="E8" s="95"/>
    </row>
    <row r="9" spans="1:7" s="7" customFormat="1" ht="10.5" customHeight="1" x14ac:dyDescent="0.2">
      <c r="A9" s="422"/>
      <c r="B9" s="1273"/>
      <c r="C9" s="111"/>
      <c r="D9" s="188"/>
      <c r="E9" s="95"/>
    </row>
    <row r="10" spans="1:7" s="7" customFormat="1" ht="14.45" customHeight="1" x14ac:dyDescent="0.2">
      <c r="A10" s="422"/>
      <c r="B10" s="1274"/>
      <c r="C10" s="113" t="s">
        <v>79</v>
      </c>
      <c r="D10" s="188"/>
      <c r="E10" s="95"/>
    </row>
    <row r="11" spans="1:7" s="7" customFormat="1" ht="14.45" customHeight="1" x14ac:dyDescent="0.2">
      <c r="A11" s="422"/>
      <c r="B11" s="1274"/>
      <c r="C11" s="114" t="s">
        <v>564</v>
      </c>
      <c r="D11" s="211"/>
      <c r="E11" s="95"/>
    </row>
    <row r="12" spans="1:7" s="7" customFormat="1" ht="14.45" customHeight="1" x14ac:dyDescent="0.2">
      <c r="A12" s="422"/>
      <c r="B12" s="1274" t="s">
        <v>307</v>
      </c>
      <c r="C12" s="115" t="s">
        <v>763</v>
      </c>
      <c r="D12" s="210">
        <v>1069</v>
      </c>
      <c r="E12" s="95"/>
    </row>
    <row r="13" spans="1:7" s="7" customFormat="1" ht="14.45" customHeight="1" thickBot="1" x14ac:dyDescent="0.25">
      <c r="A13" s="422"/>
      <c r="B13" s="1274" t="s">
        <v>315</v>
      </c>
      <c r="C13" s="115" t="s">
        <v>205</v>
      </c>
      <c r="D13" s="210">
        <v>0</v>
      </c>
      <c r="E13" s="95"/>
    </row>
    <row r="14" spans="1:7" s="7" customFormat="1" ht="14.45" customHeight="1" thickBot="1" x14ac:dyDescent="0.25">
      <c r="B14" s="1275" t="s">
        <v>316</v>
      </c>
      <c r="C14" s="195" t="s">
        <v>566</v>
      </c>
      <c r="D14" s="349">
        <f>SUM(D12:D13)</f>
        <v>1069</v>
      </c>
      <c r="E14" s="95"/>
    </row>
    <row r="15" spans="1:7" s="7" customFormat="1" ht="14.45" customHeight="1" thickBot="1" x14ac:dyDescent="0.25">
      <c r="A15" s="422"/>
      <c r="B15" s="1274"/>
      <c r="C15" s="116"/>
      <c r="D15" s="190"/>
      <c r="E15" s="95"/>
    </row>
    <row r="16" spans="1:7" s="7" customFormat="1" ht="14.45" customHeight="1" thickBot="1" x14ac:dyDescent="0.25">
      <c r="B16" s="1275" t="s">
        <v>317</v>
      </c>
      <c r="C16" s="195" t="s">
        <v>206</v>
      </c>
      <c r="D16" s="349">
        <v>0</v>
      </c>
      <c r="E16" s="145" t="e">
        <f>#REF!+#REF!</f>
        <v>#REF!</v>
      </c>
      <c r="F16" s="145" t="e">
        <f>#REF!+#REF!</f>
        <v>#REF!</v>
      </c>
      <c r="G16" s="145" t="e">
        <f>#REF!+#REF!</f>
        <v>#REF!</v>
      </c>
    </row>
    <row r="17" spans="1:7" s="7" customFormat="1" ht="14.45" customHeight="1" thickBot="1" x14ac:dyDescent="0.25">
      <c r="A17" s="422"/>
      <c r="B17" s="1274"/>
      <c r="C17" s="116"/>
      <c r="D17" s="108"/>
      <c r="E17" s="95"/>
    </row>
    <row r="18" spans="1:7" s="7" customFormat="1" ht="14.45" customHeight="1" thickBot="1" x14ac:dyDescent="0.25">
      <c r="B18" s="1275" t="s">
        <v>318</v>
      </c>
      <c r="C18" s="195" t="s">
        <v>565</v>
      </c>
      <c r="D18" s="349">
        <v>0</v>
      </c>
      <c r="E18" s="95"/>
    </row>
    <row r="19" spans="1:7" s="7" customFormat="1" ht="12" customHeight="1" x14ac:dyDescent="0.2">
      <c r="A19" s="422"/>
      <c r="B19" s="1274"/>
      <c r="C19" s="117"/>
      <c r="D19" s="592"/>
      <c r="E19" s="95"/>
    </row>
    <row r="20" spans="1:7" s="6" customFormat="1" ht="14.25" customHeight="1" x14ac:dyDescent="0.2">
      <c r="A20" s="213"/>
      <c r="B20" s="1274"/>
      <c r="C20" s="236" t="s">
        <v>517</v>
      </c>
      <c r="D20" s="458"/>
      <c r="E20" s="103"/>
    </row>
    <row r="21" spans="1:7" s="6" customFormat="1" ht="36.75" customHeight="1" x14ac:dyDescent="0.2">
      <c r="A21" s="213"/>
      <c r="B21" s="1274" t="s">
        <v>319</v>
      </c>
      <c r="C21" s="354" t="s">
        <v>931</v>
      </c>
      <c r="D21" s="210">
        <v>99999</v>
      </c>
      <c r="E21" s="103"/>
    </row>
    <row r="22" spans="1:7" s="6" customFormat="1" ht="26.25" customHeight="1" thickBot="1" x14ac:dyDescent="0.25">
      <c r="A22" s="213"/>
      <c r="B22" s="1274" t="s">
        <v>320</v>
      </c>
      <c r="C22" s="363" t="s">
        <v>1141</v>
      </c>
      <c r="D22" s="210">
        <v>19159</v>
      </c>
      <c r="E22" s="103"/>
    </row>
    <row r="23" spans="1:7" ht="14.45" customHeight="1" thickBot="1" x14ac:dyDescent="0.25">
      <c r="A23" s="138"/>
      <c r="B23" s="1275" t="s">
        <v>321</v>
      </c>
      <c r="C23" s="532" t="s">
        <v>562</v>
      </c>
      <c r="D23" s="618">
        <f>D21+D22</f>
        <v>119158</v>
      </c>
      <c r="E23" s="78"/>
      <c r="F23" s="5"/>
      <c r="G23" s="5"/>
    </row>
    <row r="24" spans="1:7" ht="14.45" customHeight="1" x14ac:dyDescent="0.2">
      <c r="A24" s="138"/>
      <c r="B24" s="1276"/>
      <c r="C24" s="1248"/>
      <c r="D24" s="1250"/>
      <c r="E24" s="78"/>
      <c r="F24" s="5"/>
      <c r="G24" s="5"/>
    </row>
    <row r="25" spans="1:7" ht="22.5" x14ac:dyDescent="0.2">
      <c r="A25" s="138"/>
      <c r="B25" s="1277" t="s">
        <v>322</v>
      </c>
      <c r="C25" s="1249" t="s">
        <v>1137</v>
      </c>
      <c r="D25" s="617">
        <v>1100</v>
      </c>
      <c r="E25" s="78"/>
      <c r="F25" s="5"/>
      <c r="G25" s="5"/>
    </row>
    <row r="26" spans="1:7" ht="14.45" customHeight="1" thickBot="1" x14ac:dyDescent="0.25">
      <c r="A26" s="423"/>
      <c r="B26" s="1274" t="s">
        <v>351</v>
      </c>
      <c r="C26" s="9" t="s">
        <v>1136</v>
      </c>
      <c r="D26" s="1251">
        <v>14327</v>
      </c>
      <c r="E26" s="78"/>
      <c r="F26" s="5"/>
      <c r="G26" s="5"/>
    </row>
    <row r="27" spans="1:7" ht="14.45" customHeight="1" thickBot="1" x14ac:dyDescent="0.25">
      <c r="A27" s="138"/>
      <c r="B27" s="1275" t="s">
        <v>352</v>
      </c>
      <c r="C27" s="195" t="s">
        <v>563</v>
      </c>
      <c r="D27" s="618">
        <f>D26+D25</f>
        <v>15427</v>
      </c>
      <c r="E27" s="78"/>
      <c r="F27" s="5"/>
      <c r="G27" s="5"/>
    </row>
    <row r="28" spans="1:7" ht="14.45" customHeight="1" x14ac:dyDescent="0.2">
      <c r="A28" s="423"/>
      <c r="B28" s="1274"/>
      <c r="C28" s="116"/>
      <c r="D28" s="1031"/>
      <c r="E28" s="78"/>
      <c r="F28" s="5"/>
      <c r="G28" s="5"/>
    </row>
    <row r="29" spans="1:7" s="7" customFormat="1" ht="14.45" customHeight="1" x14ac:dyDescent="0.2">
      <c r="A29" s="422"/>
      <c r="B29" s="1274"/>
      <c r="C29" s="118" t="s">
        <v>90</v>
      </c>
      <c r="D29" s="459"/>
      <c r="E29" s="95"/>
    </row>
    <row r="30" spans="1:7" s="7" customFormat="1" ht="14.45" customHeight="1" thickBot="1" x14ac:dyDescent="0.25">
      <c r="A30" s="422"/>
      <c r="B30" s="1274" t="s">
        <v>353</v>
      </c>
      <c r="C30" s="9" t="s">
        <v>91</v>
      </c>
      <c r="D30" s="617">
        <f>'hitelállomány '!H25</f>
        <v>2482</v>
      </c>
      <c r="E30" s="95"/>
    </row>
    <row r="31" spans="1:7" s="7" customFormat="1" ht="14.45" customHeight="1" thickBot="1" x14ac:dyDescent="0.25">
      <c r="A31" s="574"/>
      <c r="B31" s="1275" t="s">
        <v>354</v>
      </c>
      <c r="C31" s="195" t="s">
        <v>92</v>
      </c>
      <c r="D31" s="618">
        <f>SUM(D30:D30)</f>
        <v>2482</v>
      </c>
      <c r="E31" s="112"/>
    </row>
    <row r="32" spans="1:7" s="7" customFormat="1" ht="15.75" customHeight="1" thickBot="1" x14ac:dyDescent="0.25">
      <c r="A32" s="422"/>
      <c r="B32" s="1274"/>
      <c r="C32" s="116"/>
      <c r="D32" s="619"/>
      <c r="E32" s="95"/>
    </row>
    <row r="33" spans="1:7" s="7" customFormat="1" ht="14.45" customHeight="1" thickBot="1" x14ac:dyDescent="0.25">
      <c r="A33" s="574"/>
      <c r="B33" s="1275" t="s">
        <v>355</v>
      </c>
      <c r="C33" s="195" t="s">
        <v>93</v>
      </c>
      <c r="D33" s="618">
        <f>D14+D23+D27+D31+D18+D16</f>
        <v>138136</v>
      </c>
      <c r="E33" s="145" t="e">
        <f>E14+E23+E27+E31+E18+E16</f>
        <v>#REF!</v>
      </c>
      <c r="F33" s="145" t="e">
        <f>F14+F23+F27+F31+F18+F16</f>
        <v>#REF!</v>
      </c>
      <c r="G33" s="145" t="e">
        <f>G14+G23+G27+G31+G18+G16</f>
        <v>#REF!</v>
      </c>
    </row>
  </sheetData>
  <sheetProtection selectLockedCells="1" selectUnlockedCells="1"/>
  <mergeCells count="6">
    <mergeCell ref="B1:G2"/>
    <mergeCell ref="B3:G3"/>
    <mergeCell ref="B4:G4"/>
    <mergeCell ref="B7:B8"/>
    <mergeCell ref="C7:C8"/>
    <mergeCell ref="B6:G6"/>
  </mergeCells>
  <phoneticPr fontId="33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O82"/>
  <sheetViews>
    <sheetView topLeftCell="B1" workbookViewId="0">
      <selection activeCell="C1" sqref="C1:E1"/>
    </sheetView>
  </sheetViews>
  <sheetFormatPr defaultColWidth="9.140625" defaultRowHeight="12" x14ac:dyDescent="0.2"/>
  <cols>
    <col min="1" max="1" width="3.7109375" style="75" hidden="1" customWidth="1"/>
    <col min="2" max="2" width="3.7109375" style="75" customWidth="1"/>
    <col min="3" max="3" width="5.7109375" style="77" customWidth="1"/>
    <col min="4" max="4" width="60" style="74" customWidth="1"/>
    <col min="5" max="5" width="9.7109375" style="73" customWidth="1"/>
    <col min="6" max="16384" width="9.140625" style="8"/>
  </cols>
  <sheetData>
    <row r="1" spans="1:15" x14ac:dyDescent="0.2">
      <c r="C1" s="1376" t="s">
        <v>1190</v>
      </c>
      <c r="D1" s="1376"/>
      <c r="E1" s="1376"/>
    </row>
    <row r="2" spans="1:15" x14ac:dyDescent="0.2">
      <c r="C2" s="700"/>
      <c r="D2" s="700"/>
      <c r="E2" s="700"/>
    </row>
    <row r="3" spans="1:15" ht="13.5" customHeight="1" x14ac:dyDescent="0.2">
      <c r="C3" s="1381" t="s">
        <v>573</v>
      </c>
      <c r="D3" s="1381"/>
      <c r="E3" s="1381"/>
    </row>
    <row r="4" spans="1:15" x14ac:dyDescent="0.2">
      <c r="C4" s="1382" t="s">
        <v>797</v>
      </c>
      <c r="D4" s="1382"/>
      <c r="E4" s="1383"/>
    </row>
    <row r="5" spans="1:15" x14ac:dyDescent="0.2">
      <c r="C5" s="701"/>
      <c r="D5" s="701"/>
      <c r="E5" s="702"/>
    </row>
    <row r="6" spans="1:15" ht="12.75" x14ac:dyDescent="0.2">
      <c r="C6" s="701"/>
      <c r="D6" s="1377" t="s">
        <v>214</v>
      </c>
      <c r="E6" s="1378"/>
    </row>
    <row r="7" spans="1:15" ht="27" customHeight="1" x14ac:dyDescent="0.2">
      <c r="C7" s="1379" t="s">
        <v>72</v>
      </c>
      <c r="D7" s="1380" t="s">
        <v>78</v>
      </c>
      <c r="E7" s="1384" t="s">
        <v>61</v>
      </c>
      <c r="G7" s="476"/>
    </row>
    <row r="8" spans="1:15" s="4" customFormat="1" ht="42.75" customHeight="1" x14ac:dyDescent="0.2">
      <c r="A8" s="76"/>
      <c r="B8" s="76"/>
      <c r="C8" s="1379"/>
      <c r="D8" s="1380"/>
      <c r="E8" s="1385"/>
    </row>
    <row r="9" spans="1:15" ht="14.25" customHeight="1" x14ac:dyDescent="0.2">
      <c r="C9" s="429"/>
      <c r="D9" s="330" t="s">
        <v>79</v>
      </c>
      <c r="E9" s="331"/>
      <c r="F9" s="250"/>
    </row>
    <row r="10" spans="1:15" ht="28.9" customHeight="1" x14ac:dyDescent="0.2">
      <c r="B10" s="427"/>
      <c r="C10" s="430"/>
      <c r="D10" s="348" t="s">
        <v>282</v>
      </c>
      <c r="E10" s="337"/>
      <c r="F10" s="250"/>
    </row>
    <row r="11" spans="1:15" x14ac:dyDescent="0.2">
      <c r="B11" s="427"/>
      <c r="C11" s="691" t="s">
        <v>307</v>
      </c>
      <c r="D11" s="332" t="s">
        <v>264</v>
      </c>
      <c r="E11" s="266"/>
      <c r="F11" s="250"/>
    </row>
    <row r="12" spans="1:15" x14ac:dyDescent="0.2">
      <c r="B12" s="427"/>
      <c r="C12" s="691" t="s">
        <v>315</v>
      </c>
      <c r="D12" s="332" t="s">
        <v>771</v>
      </c>
      <c r="E12" s="266">
        <v>6416</v>
      </c>
      <c r="F12" s="250"/>
      <c r="L12" s="374"/>
    </row>
    <row r="13" spans="1:15" x14ac:dyDescent="0.2">
      <c r="B13" s="427"/>
      <c r="C13" s="691" t="s">
        <v>316</v>
      </c>
      <c r="D13" s="332" t="s">
        <v>772</v>
      </c>
      <c r="E13" s="266">
        <v>8584</v>
      </c>
      <c r="F13" s="250"/>
    </row>
    <row r="14" spans="1:15" x14ac:dyDescent="0.2">
      <c r="B14" s="427"/>
      <c r="C14" s="691" t="s">
        <v>318</v>
      </c>
      <c r="D14" s="332" t="s">
        <v>265</v>
      </c>
      <c r="E14" s="266">
        <v>0</v>
      </c>
      <c r="F14" s="250"/>
      <c r="J14" s="374"/>
      <c r="O14" s="374"/>
    </row>
    <row r="15" spans="1:15" x14ac:dyDescent="0.2">
      <c r="B15" s="427"/>
      <c r="C15" s="691" t="s">
        <v>319</v>
      </c>
      <c r="D15" s="333" t="s">
        <v>266</v>
      </c>
      <c r="E15" s="266">
        <v>2900</v>
      </c>
      <c r="F15" s="250"/>
    </row>
    <row r="16" spans="1:15" ht="13.5" customHeight="1" x14ac:dyDescent="0.2">
      <c r="B16" s="427"/>
      <c r="C16" s="691" t="s">
        <v>320</v>
      </c>
      <c r="D16" s="333" t="s">
        <v>295</v>
      </c>
      <c r="E16" s="266">
        <v>1350</v>
      </c>
      <c r="F16" s="250"/>
    </row>
    <row r="17" spans="1:7" ht="13.5" customHeight="1" x14ac:dyDescent="0.2">
      <c r="B17" s="427"/>
      <c r="C17" s="691" t="s">
        <v>321</v>
      </c>
      <c r="D17" s="351" t="s">
        <v>219</v>
      </c>
      <c r="E17" s="468">
        <v>0</v>
      </c>
      <c r="F17" s="250"/>
    </row>
    <row r="18" spans="1:7" ht="13.5" customHeight="1" x14ac:dyDescent="0.2">
      <c r="B18" s="427"/>
      <c r="C18" s="691" t="s">
        <v>322</v>
      </c>
      <c r="D18" s="351" t="s">
        <v>540</v>
      </c>
      <c r="E18" s="468">
        <v>1758</v>
      </c>
      <c r="F18" s="250"/>
    </row>
    <row r="19" spans="1:7" ht="13.5" customHeight="1" x14ac:dyDescent="0.2">
      <c r="B19" s="427"/>
      <c r="C19" s="691" t="s">
        <v>351</v>
      </c>
      <c r="D19" s="351" t="s">
        <v>666</v>
      </c>
      <c r="E19" s="468">
        <v>451</v>
      </c>
      <c r="F19" s="374"/>
    </row>
    <row r="20" spans="1:7" ht="13.5" customHeight="1" x14ac:dyDescent="0.2">
      <c r="B20" s="427"/>
      <c r="C20" s="1252" t="s">
        <v>1146</v>
      </c>
      <c r="D20" s="693" t="s">
        <v>932</v>
      </c>
      <c r="E20" s="468">
        <v>2000</v>
      </c>
      <c r="F20" s="374"/>
    </row>
    <row r="21" spans="1:7" ht="13.5" customHeight="1" x14ac:dyDescent="0.2">
      <c r="B21" s="427"/>
      <c r="C21" s="1252" t="s">
        <v>1147</v>
      </c>
      <c r="D21" s="351" t="s">
        <v>933</v>
      </c>
      <c r="E21" s="468">
        <v>13582</v>
      </c>
      <c r="F21" s="374"/>
    </row>
    <row r="22" spans="1:7" ht="13.5" customHeight="1" x14ac:dyDescent="0.2">
      <c r="B22" s="427"/>
      <c r="C22" s="691" t="s">
        <v>1148</v>
      </c>
      <c r="D22" s="351" t="s">
        <v>1149</v>
      </c>
      <c r="E22" s="468">
        <v>1539</v>
      </c>
      <c r="F22" s="374"/>
    </row>
    <row r="23" spans="1:7" ht="13.5" customHeight="1" x14ac:dyDescent="0.2">
      <c r="B23" s="427"/>
      <c r="C23" s="691" t="s">
        <v>1167</v>
      </c>
      <c r="D23" s="351" t="s">
        <v>1168</v>
      </c>
      <c r="E23" s="468">
        <v>548</v>
      </c>
      <c r="F23" s="374"/>
    </row>
    <row r="24" spans="1:7" ht="13.5" customHeight="1" thickBot="1" x14ac:dyDescent="0.25">
      <c r="B24" s="427"/>
      <c r="C24" s="691" t="s">
        <v>353</v>
      </c>
      <c r="D24" s="351" t="s">
        <v>1101</v>
      </c>
      <c r="E24" s="468">
        <v>0</v>
      </c>
      <c r="F24" s="374"/>
    </row>
    <row r="25" spans="1:7" ht="15" customHeight="1" thickBot="1" x14ac:dyDescent="0.25">
      <c r="B25" s="427"/>
      <c r="C25" s="692">
        <v>13</v>
      </c>
      <c r="D25" s="375" t="s">
        <v>283</v>
      </c>
      <c r="E25" s="491">
        <f>SUM(E12:E24)</f>
        <v>39128</v>
      </c>
      <c r="F25" s="374"/>
    </row>
    <row r="26" spans="1:7" ht="15" customHeight="1" x14ac:dyDescent="0.2">
      <c r="B26" s="425"/>
      <c r="C26" s="431"/>
      <c r="D26" s="335"/>
      <c r="E26" s="406"/>
      <c r="F26" s="374"/>
    </row>
    <row r="27" spans="1:7" x14ac:dyDescent="0.2">
      <c r="B27" s="425"/>
      <c r="C27" s="431"/>
      <c r="D27" s="335" t="s">
        <v>284</v>
      </c>
      <c r="E27" s="266"/>
      <c r="F27" s="374"/>
    </row>
    <row r="28" spans="1:7" s="4" customFormat="1" ht="15.6" customHeight="1" x14ac:dyDescent="0.2">
      <c r="A28" s="76"/>
      <c r="B28" s="426"/>
      <c r="C28" s="431" t="s">
        <v>355</v>
      </c>
      <c r="D28" s="336" t="s">
        <v>296</v>
      </c>
      <c r="E28" s="266">
        <v>30000</v>
      </c>
      <c r="F28" s="249"/>
      <c r="G28" s="471"/>
    </row>
    <row r="29" spans="1:7" s="4" customFormat="1" ht="12" customHeight="1" x14ac:dyDescent="0.2">
      <c r="A29" s="76"/>
      <c r="B29" s="426"/>
      <c r="C29" s="431" t="s">
        <v>356</v>
      </c>
      <c r="D29" s="336" t="s">
        <v>223</v>
      </c>
      <c r="E29" s="266">
        <v>10944</v>
      </c>
      <c r="F29" s="249"/>
      <c r="G29" s="471"/>
    </row>
    <row r="30" spans="1:7" s="4" customFormat="1" ht="12" customHeight="1" x14ac:dyDescent="0.2">
      <c r="A30" s="76"/>
      <c r="B30" s="426"/>
      <c r="C30" s="431" t="s">
        <v>357</v>
      </c>
      <c r="D30" s="336" t="s">
        <v>520</v>
      </c>
      <c r="E30" s="266">
        <v>0</v>
      </c>
      <c r="F30" s="249"/>
      <c r="G30" s="471"/>
    </row>
    <row r="31" spans="1:7" s="4" customFormat="1" x14ac:dyDescent="0.2">
      <c r="A31" s="76"/>
      <c r="B31" s="426"/>
      <c r="C31" s="431" t="s">
        <v>358</v>
      </c>
      <c r="D31" s="334" t="s">
        <v>767</v>
      </c>
      <c r="E31" s="266">
        <v>0</v>
      </c>
      <c r="F31" s="249"/>
      <c r="G31" s="471"/>
    </row>
    <row r="32" spans="1:7" s="4" customFormat="1" x14ac:dyDescent="0.2">
      <c r="A32" s="76"/>
      <c r="B32" s="426"/>
      <c r="C32" s="431" t="s">
        <v>359</v>
      </c>
      <c r="D32" s="334" t="s">
        <v>221</v>
      </c>
      <c r="E32" s="266">
        <v>55000</v>
      </c>
      <c r="F32" s="249"/>
      <c r="G32" s="471"/>
    </row>
    <row r="33" spans="1:7" s="4" customFormat="1" x14ac:dyDescent="0.2">
      <c r="A33" s="76"/>
      <c r="B33" s="426"/>
      <c r="C33" s="431" t="s">
        <v>360</v>
      </c>
      <c r="D33" s="334" t="s">
        <v>545</v>
      </c>
      <c r="E33" s="266">
        <v>0</v>
      </c>
      <c r="F33" s="249"/>
      <c r="G33" s="471"/>
    </row>
    <row r="34" spans="1:7" s="4" customFormat="1" x14ac:dyDescent="0.2">
      <c r="A34" s="76"/>
      <c r="B34" s="426"/>
      <c r="C34" s="431" t="s">
        <v>361</v>
      </c>
      <c r="D34" s="334" t="s">
        <v>593</v>
      </c>
      <c r="E34" s="266">
        <v>0</v>
      </c>
      <c r="F34" s="249"/>
      <c r="G34" s="471"/>
    </row>
    <row r="35" spans="1:7" s="4" customFormat="1" x14ac:dyDescent="0.2">
      <c r="A35" s="76"/>
      <c r="B35" s="426"/>
      <c r="C35" s="431" t="s">
        <v>362</v>
      </c>
      <c r="D35" s="301" t="s">
        <v>650</v>
      </c>
      <c r="E35" s="337">
        <v>0</v>
      </c>
      <c r="F35" s="249"/>
      <c r="G35" s="471"/>
    </row>
    <row r="36" spans="1:7" s="4" customFormat="1" x14ac:dyDescent="0.2">
      <c r="A36" s="76"/>
      <c r="B36" s="426"/>
      <c r="C36" s="431" t="s">
        <v>363</v>
      </c>
      <c r="D36" s="301" t="s">
        <v>663</v>
      </c>
      <c r="E36" s="337">
        <v>0</v>
      </c>
      <c r="F36" s="249"/>
      <c r="G36" s="471"/>
    </row>
    <row r="37" spans="1:7" s="4" customFormat="1" x14ac:dyDescent="0.2">
      <c r="A37" s="76"/>
      <c r="B37" s="426"/>
      <c r="C37" s="431" t="s">
        <v>364</v>
      </c>
      <c r="D37" s="301" t="s">
        <v>222</v>
      </c>
      <c r="E37" s="337">
        <v>0</v>
      </c>
      <c r="F37" s="249"/>
      <c r="G37" s="471"/>
    </row>
    <row r="38" spans="1:7" s="4" customFormat="1" x14ac:dyDescent="0.2">
      <c r="A38" s="76"/>
      <c r="B38" s="426"/>
      <c r="C38" s="431" t="s">
        <v>365</v>
      </c>
      <c r="D38" s="301" t="s">
        <v>224</v>
      </c>
      <c r="E38" s="337">
        <v>100</v>
      </c>
      <c r="F38" s="249"/>
      <c r="G38" s="471"/>
    </row>
    <row r="39" spans="1:7" s="4" customFormat="1" x14ac:dyDescent="0.2">
      <c r="A39" s="76"/>
      <c r="B39" s="426"/>
      <c r="C39" s="431" t="s">
        <v>366</v>
      </c>
      <c r="D39" s="334" t="s">
        <v>225</v>
      </c>
      <c r="E39" s="337">
        <v>800</v>
      </c>
      <c r="F39" s="249"/>
      <c r="G39" s="471"/>
    </row>
    <row r="40" spans="1:7" s="4" customFormat="1" x14ac:dyDescent="0.2">
      <c r="A40" s="76"/>
      <c r="B40" s="426"/>
      <c r="C40" s="431" t="s">
        <v>374</v>
      </c>
      <c r="D40" s="334" t="s">
        <v>612</v>
      </c>
      <c r="E40" s="337">
        <v>1000</v>
      </c>
      <c r="F40" s="365"/>
      <c r="G40" s="471"/>
    </row>
    <row r="41" spans="1:7" s="4" customFormat="1" x14ac:dyDescent="0.2">
      <c r="A41" s="76"/>
      <c r="B41" s="426"/>
      <c r="C41" s="431" t="s">
        <v>375</v>
      </c>
      <c r="D41" s="334" t="s">
        <v>126</v>
      </c>
      <c r="E41" s="337">
        <v>0</v>
      </c>
      <c r="F41" s="249"/>
      <c r="G41" s="471"/>
    </row>
    <row r="42" spans="1:7" s="4" customFormat="1" x14ac:dyDescent="0.2">
      <c r="A42" s="76"/>
      <c r="B42" s="426"/>
      <c r="C42" s="431" t="s">
        <v>376</v>
      </c>
      <c r="D42" s="334" t="s">
        <v>127</v>
      </c>
      <c r="E42" s="337">
        <v>1930</v>
      </c>
      <c r="F42" s="249"/>
      <c r="G42" s="471"/>
    </row>
    <row r="43" spans="1:7" s="4" customFormat="1" x14ac:dyDescent="0.2">
      <c r="A43" s="76"/>
      <c r="B43" s="426"/>
      <c r="C43" s="431" t="s">
        <v>377</v>
      </c>
      <c r="D43" s="334" t="s">
        <v>207</v>
      </c>
      <c r="E43" s="337">
        <v>500</v>
      </c>
      <c r="F43" s="249"/>
      <c r="G43" s="471"/>
    </row>
    <row r="44" spans="1:7" s="4" customFormat="1" x14ac:dyDescent="0.2">
      <c r="A44" s="76"/>
      <c r="B44" s="426"/>
      <c r="C44" s="431" t="s">
        <v>378</v>
      </c>
      <c r="D44" s="334" t="s">
        <v>208</v>
      </c>
      <c r="E44" s="337">
        <v>0</v>
      </c>
      <c r="F44" s="249"/>
      <c r="G44" s="471"/>
    </row>
    <row r="45" spans="1:7" s="4" customFormat="1" x14ac:dyDescent="0.2">
      <c r="A45" s="76"/>
      <c r="B45" s="426"/>
      <c r="C45" s="431" t="s">
        <v>379</v>
      </c>
      <c r="D45" s="334" t="s">
        <v>667</v>
      </c>
      <c r="E45" s="337">
        <v>0</v>
      </c>
      <c r="F45" s="249"/>
      <c r="G45" s="471"/>
    </row>
    <row r="46" spans="1:7" s="4" customFormat="1" x14ac:dyDescent="0.2">
      <c r="A46" s="76"/>
      <c r="B46" s="426"/>
      <c r="C46" s="431" t="s">
        <v>380</v>
      </c>
      <c r="D46" s="334" t="s">
        <v>505</v>
      </c>
      <c r="E46" s="337">
        <v>0</v>
      </c>
      <c r="F46" s="249"/>
      <c r="G46" s="471"/>
    </row>
    <row r="47" spans="1:7" s="4" customFormat="1" x14ac:dyDescent="0.2">
      <c r="A47" s="76"/>
      <c r="B47" s="426"/>
      <c r="C47" s="431" t="s">
        <v>381</v>
      </c>
      <c r="D47" s="334" t="s">
        <v>518</v>
      </c>
      <c r="E47" s="337">
        <v>0</v>
      </c>
      <c r="F47" s="249"/>
      <c r="G47" s="471"/>
    </row>
    <row r="48" spans="1:7" s="4" customFormat="1" ht="12.75" customHeight="1" x14ac:dyDescent="0.2">
      <c r="A48" s="76"/>
      <c r="B48" s="426"/>
      <c r="C48" s="431" t="s">
        <v>382</v>
      </c>
      <c r="D48" s="334" t="s">
        <v>548</v>
      </c>
      <c r="E48" s="337">
        <v>700</v>
      </c>
      <c r="F48" s="249"/>
      <c r="G48" s="471"/>
    </row>
    <row r="49" spans="1:7" s="4" customFormat="1" x14ac:dyDescent="0.2">
      <c r="A49" s="76"/>
      <c r="B49" s="426"/>
      <c r="C49" s="431" t="s">
        <v>429</v>
      </c>
      <c r="D49" s="352" t="s">
        <v>519</v>
      </c>
      <c r="E49" s="353">
        <v>0</v>
      </c>
      <c r="F49" s="249"/>
      <c r="G49" s="471"/>
    </row>
    <row r="50" spans="1:7" s="4" customFormat="1" x14ac:dyDescent="0.2">
      <c r="A50" s="76"/>
      <c r="B50" s="426"/>
      <c r="C50" s="431" t="s">
        <v>430</v>
      </c>
      <c r="D50" s="352" t="s">
        <v>546</v>
      </c>
      <c r="E50" s="353"/>
      <c r="F50" s="249"/>
      <c r="G50" s="471"/>
    </row>
    <row r="51" spans="1:7" s="763" customFormat="1" ht="24" x14ac:dyDescent="0.2">
      <c r="A51" s="759"/>
      <c r="B51" s="760"/>
      <c r="C51" s="761" t="s">
        <v>431</v>
      </c>
      <c r="D51" s="387" t="s">
        <v>547</v>
      </c>
      <c r="E51" s="353">
        <v>150</v>
      </c>
      <c r="F51" s="762"/>
      <c r="G51" s="475"/>
    </row>
    <row r="52" spans="1:7" s="4" customFormat="1" x14ac:dyDescent="0.2">
      <c r="A52" s="76"/>
      <c r="B52" s="426"/>
      <c r="C52" s="431" t="s">
        <v>432</v>
      </c>
      <c r="D52" s="352" t="s">
        <v>550</v>
      </c>
      <c r="E52" s="353">
        <v>200</v>
      </c>
      <c r="F52" s="249"/>
      <c r="G52" s="471"/>
    </row>
    <row r="53" spans="1:7" s="763" customFormat="1" ht="18.75" customHeight="1" x14ac:dyDescent="0.2">
      <c r="A53" s="759"/>
      <c r="B53" s="760"/>
      <c r="C53" s="761" t="s">
        <v>95</v>
      </c>
      <c r="D53" s="387" t="s">
        <v>636</v>
      </c>
      <c r="E53" s="353">
        <v>0</v>
      </c>
      <c r="F53" s="762"/>
      <c r="G53" s="475"/>
    </row>
    <row r="54" spans="1:7" s="4" customFormat="1" ht="15" customHeight="1" x14ac:dyDescent="0.2">
      <c r="A54" s="76"/>
      <c r="B54" s="426"/>
      <c r="C54" s="431" t="s">
        <v>456</v>
      </c>
      <c r="D54" s="352" t="s">
        <v>744</v>
      </c>
      <c r="E54" s="353">
        <v>0</v>
      </c>
      <c r="F54" s="249"/>
      <c r="G54" s="471"/>
    </row>
    <row r="55" spans="1:7" s="4" customFormat="1" ht="15" customHeight="1" x14ac:dyDescent="0.2">
      <c r="A55" s="76"/>
      <c r="B55" s="426"/>
      <c r="C55" s="431" t="s">
        <v>457</v>
      </c>
      <c r="D55" s="352" t="s">
        <v>613</v>
      </c>
      <c r="E55" s="353">
        <v>0</v>
      </c>
      <c r="F55" s="249"/>
      <c r="G55" s="471"/>
    </row>
    <row r="56" spans="1:7" s="4" customFormat="1" ht="12.75" thickBot="1" x14ac:dyDescent="0.25">
      <c r="A56" s="76"/>
      <c r="B56" s="426"/>
      <c r="C56" s="431" t="s">
        <v>96</v>
      </c>
      <c r="D56" s="334" t="s">
        <v>539</v>
      </c>
      <c r="E56" s="337">
        <v>400</v>
      </c>
      <c r="F56" s="249"/>
      <c r="G56" s="471"/>
    </row>
    <row r="57" spans="1:7" s="4" customFormat="1" ht="12.75" thickBot="1" x14ac:dyDescent="0.25">
      <c r="A57" s="76"/>
      <c r="B57" s="428"/>
      <c r="C57" s="692" t="s">
        <v>1169</v>
      </c>
      <c r="D57" s="375" t="s">
        <v>285</v>
      </c>
      <c r="E57" s="492">
        <f>SUM(E27:E56)</f>
        <v>101724</v>
      </c>
      <c r="F57" s="308"/>
    </row>
    <row r="58" spans="1:7" x14ac:dyDescent="0.2">
      <c r="B58" s="425"/>
      <c r="C58" s="431"/>
      <c r="D58" s="332"/>
      <c r="E58" s="453"/>
      <c r="F58" s="250"/>
    </row>
    <row r="59" spans="1:7" ht="12.75" thickBot="1" x14ac:dyDescent="0.25">
      <c r="B59" s="427"/>
      <c r="C59" s="691"/>
      <c r="D59" s="332" t="s">
        <v>1172</v>
      </c>
      <c r="E59" s="266">
        <v>5000</v>
      </c>
      <c r="F59" s="374"/>
    </row>
    <row r="60" spans="1:7" ht="12.75" thickBot="1" x14ac:dyDescent="0.25">
      <c r="B60" s="427"/>
      <c r="C60" s="692" t="s">
        <v>1170</v>
      </c>
      <c r="D60" s="375" t="s">
        <v>1171</v>
      </c>
      <c r="E60" s="491">
        <f>E59</f>
        <v>5000</v>
      </c>
      <c r="F60" s="374"/>
    </row>
    <row r="61" spans="1:7" ht="12.75" thickBot="1" x14ac:dyDescent="0.25">
      <c r="B61" s="427"/>
      <c r="C61" s="1296"/>
      <c r="D61" s="1297"/>
      <c r="E61" s="1295"/>
      <c r="F61" s="374"/>
    </row>
    <row r="62" spans="1:7" ht="12.75" thickBot="1" x14ac:dyDescent="0.25">
      <c r="B62" s="427"/>
      <c r="C62" s="692" t="s">
        <v>98</v>
      </c>
      <c r="D62" s="432" t="s">
        <v>567</v>
      </c>
      <c r="E62" s="493">
        <f>E25+E57+E60</f>
        <v>145852</v>
      </c>
    </row>
    <row r="63" spans="1:7" x14ac:dyDescent="0.2">
      <c r="B63" s="425"/>
      <c r="C63" s="431"/>
      <c r="D63" s="416"/>
      <c r="E63" s="454"/>
      <c r="F63" s="250"/>
    </row>
    <row r="64" spans="1:7" x14ac:dyDescent="0.2">
      <c r="B64" s="425"/>
      <c r="C64" s="431"/>
      <c r="D64" s="414" t="s">
        <v>233</v>
      </c>
      <c r="E64" s="453"/>
    </row>
    <row r="65" spans="2:10" x14ac:dyDescent="0.2">
      <c r="B65" s="425"/>
      <c r="C65" s="699"/>
      <c r="D65" s="415" t="s">
        <v>282</v>
      </c>
      <c r="E65" s="266"/>
    </row>
    <row r="66" spans="2:10" ht="12.75" thickBot="1" x14ac:dyDescent="0.25">
      <c r="B66" s="425"/>
      <c r="C66" s="431" t="s">
        <v>99</v>
      </c>
      <c r="D66" s="416" t="s">
        <v>1150</v>
      </c>
      <c r="E66" s="266">
        <v>38</v>
      </c>
    </row>
    <row r="67" spans="2:10" ht="12.75" thickBot="1" x14ac:dyDescent="0.25">
      <c r="B67" s="427"/>
      <c r="C67" s="692" t="s">
        <v>100</v>
      </c>
      <c r="D67" s="417" t="s">
        <v>570</v>
      </c>
      <c r="E67" s="491">
        <f>SUM(E66)</f>
        <v>38</v>
      </c>
      <c r="F67" s="421"/>
    </row>
    <row r="68" spans="2:10" x14ac:dyDescent="0.2">
      <c r="B68" s="425"/>
      <c r="C68" s="431"/>
      <c r="D68" s="418"/>
      <c r="E68" s="406"/>
    </row>
    <row r="69" spans="2:10" x14ac:dyDescent="0.2">
      <c r="B69" s="425"/>
      <c r="C69" s="699" t="s">
        <v>101</v>
      </c>
      <c r="D69" s="415" t="s">
        <v>284</v>
      </c>
      <c r="E69" s="406">
        <v>0</v>
      </c>
      <c r="J69" s="374"/>
    </row>
    <row r="70" spans="2:10" ht="12.75" thickBot="1" x14ac:dyDescent="0.25">
      <c r="B70" s="425"/>
      <c r="C70" s="431"/>
      <c r="D70" s="420"/>
      <c r="E70" s="266"/>
    </row>
    <row r="71" spans="2:10" ht="12.75" thickBot="1" x14ac:dyDescent="0.25">
      <c r="B71" s="427"/>
      <c r="C71" s="698" t="s">
        <v>102</v>
      </c>
      <c r="D71" s="432" t="s">
        <v>614</v>
      </c>
      <c r="E71" s="491">
        <f>SUM(E70)</f>
        <v>0</v>
      </c>
    </row>
    <row r="72" spans="2:10" ht="12.75" thickBot="1" x14ac:dyDescent="0.25">
      <c r="B72" s="425"/>
      <c r="C72" s="572"/>
      <c r="D72" s="415"/>
      <c r="E72" s="406"/>
    </row>
    <row r="73" spans="2:10" ht="12.75" thickBot="1" x14ac:dyDescent="0.25">
      <c r="B73" s="427"/>
      <c r="C73" s="697" t="s">
        <v>103</v>
      </c>
      <c r="D73" s="419" t="s">
        <v>568</v>
      </c>
      <c r="E73" s="491">
        <f>E67+E71</f>
        <v>38</v>
      </c>
    </row>
    <row r="74" spans="2:10" x14ac:dyDescent="0.2">
      <c r="B74" s="425"/>
      <c r="C74" s="573"/>
      <c r="D74" s="376"/>
      <c r="E74" s="455"/>
      <c r="F74" s="250"/>
    </row>
    <row r="75" spans="2:10" ht="24" x14ac:dyDescent="0.2">
      <c r="B75" s="425"/>
      <c r="C75" s="696" t="s">
        <v>104</v>
      </c>
      <c r="D75" s="415" t="s">
        <v>571</v>
      </c>
      <c r="E75" s="494">
        <f>E25+E67</f>
        <v>39166</v>
      </c>
    </row>
    <row r="76" spans="2:10" ht="24" x14ac:dyDescent="0.2">
      <c r="B76" s="425"/>
      <c r="C76" s="696" t="s">
        <v>105</v>
      </c>
      <c r="D76" s="415" t="s">
        <v>572</v>
      </c>
      <c r="E76" s="494">
        <f>E57+E71+E60</f>
        <v>106724</v>
      </c>
    </row>
    <row r="77" spans="2:10" ht="12.75" thickBot="1" x14ac:dyDescent="0.25">
      <c r="B77" s="425"/>
      <c r="C77" s="573"/>
      <c r="D77" s="416"/>
      <c r="E77" s="453"/>
    </row>
    <row r="78" spans="2:10" ht="12.75" thickBot="1" x14ac:dyDescent="0.25">
      <c r="B78" s="427"/>
      <c r="C78" s="695" t="s">
        <v>106</v>
      </c>
      <c r="D78" s="694" t="s">
        <v>569</v>
      </c>
      <c r="E78" s="495">
        <f>E62+E73</f>
        <v>145890</v>
      </c>
    </row>
    <row r="79" spans="2:10" x14ac:dyDescent="0.2">
      <c r="G79" s="374"/>
    </row>
    <row r="82" spans="6:6" x14ac:dyDescent="0.2">
      <c r="F82" s="470"/>
    </row>
  </sheetData>
  <sheetProtection selectLockedCells="1" selectUnlockedCells="1"/>
  <mergeCells count="7">
    <mergeCell ref="C1:E1"/>
    <mergeCell ref="D6:E6"/>
    <mergeCell ref="C7:C8"/>
    <mergeCell ref="D7:D8"/>
    <mergeCell ref="C3:E3"/>
    <mergeCell ref="C4:E4"/>
    <mergeCell ref="E7:E8"/>
  </mergeCells>
  <printOptions horizontalCentered="1"/>
  <pageMargins left="0.55118110236220474" right="0.55118110236220474" top="0.98425196850393704" bottom="0.98425196850393704" header="0.51181102362204722" footer="0.51181102362204722"/>
  <pageSetup paperSize="9" scale="65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R125"/>
  <sheetViews>
    <sheetView workbookViewId="0">
      <pane xSplit="3" ySplit="9" topLeftCell="D103" activePane="bottomRight" state="frozen"/>
      <selection activeCell="B65" sqref="B65"/>
      <selection pane="topRight" activeCell="B65" sqref="B65"/>
      <selection pane="bottomLeft" activeCell="B65" sqref="B65"/>
      <selection pane="bottomRight" activeCell="B1" sqref="B1:G1"/>
    </sheetView>
  </sheetViews>
  <sheetFormatPr defaultColWidth="9.140625" defaultRowHeight="14.1" customHeight="1" x14ac:dyDescent="0.2"/>
  <cols>
    <col min="1" max="1" width="1.28515625" style="35" customWidth="1"/>
    <col min="2" max="2" width="5.140625" style="150" customWidth="1"/>
    <col min="3" max="3" width="41.42578125" style="156" customWidth="1"/>
    <col min="4" max="4" width="9.85546875" style="36" customWidth="1"/>
    <col min="5" max="5" width="8.7109375" style="36" customWidth="1"/>
    <col min="6" max="6" width="7.85546875" style="36" customWidth="1"/>
    <col min="7" max="7" width="8.42578125" style="44" customWidth="1"/>
    <col min="8" max="8" width="66.140625" style="568" customWidth="1"/>
    <col min="9" max="9" width="7.5703125" style="35" customWidth="1"/>
    <col min="10" max="10" width="8.28515625" style="35" customWidth="1"/>
    <col min="11" max="16384" width="9.140625" style="35"/>
  </cols>
  <sheetData>
    <row r="1" spans="1:8" ht="12.75" customHeight="1" x14ac:dyDescent="0.2">
      <c r="B1" s="1386" t="s">
        <v>1191</v>
      </c>
      <c r="C1" s="1386"/>
      <c r="D1" s="1386"/>
      <c r="E1" s="1386"/>
      <c r="F1" s="1386"/>
      <c r="G1" s="1386"/>
    </row>
    <row r="2" spans="1:8" ht="14.1" customHeight="1" x14ac:dyDescent="0.2">
      <c r="B2" s="1387" t="s">
        <v>73</v>
      </c>
      <c r="C2" s="1387"/>
      <c r="D2" s="1387"/>
      <c r="E2" s="1387"/>
      <c r="F2" s="1387"/>
      <c r="G2" s="1387"/>
    </row>
    <row r="3" spans="1:8" ht="14.1" customHeight="1" x14ac:dyDescent="0.2">
      <c r="B3" s="157"/>
      <c r="C3" s="1391" t="s">
        <v>798</v>
      </c>
      <c r="D3" s="1391"/>
      <c r="E3" s="1391"/>
      <c r="F3" s="1391"/>
      <c r="G3" s="1391"/>
    </row>
    <row r="4" spans="1:8" ht="14.25" customHeight="1" thickBot="1" x14ac:dyDescent="0.25">
      <c r="B4" s="1388" t="s">
        <v>214</v>
      </c>
      <c r="C4" s="1388"/>
      <c r="D4" s="1388"/>
      <c r="E4" s="1388"/>
      <c r="F4" s="1388"/>
      <c r="G4" s="1388"/>
    </row>
    <row r="5" spans="1:8" ht="24" customHeight="1" thickBot="1" x14ac:dyDescent="0.25">
      <c r="B5" s="1389" t="s">
        <v>297</v>
      </c>
      <c r="C5" s="154" t="s">
        <v>54</v>
      </c>
      <c r="D5" s="37" t="s">
        <v>55</v>
      </c>
      <c r="E5" s="37" t="s">
        <v>56</v>
      </c>
      <c r="F5" s="37" t="s">
        <v>57</v>
      </c>
      <c r="G5" s="235" t="s">
        <v>298</v>
      </c>
    </row>
    <row r="6" spans="1:8" ht="1.9" hidden="1" customHeight="1" thickBot="1" x14ac:dyDescent="0.25">
      <c r="B6" s="1389"/>
      <c r="C6" s="155"/>
      <c r="D6" s="72"/>
      <c r="E6" s="72"/>
      <c r="F6" s="72"/>
      <c r="G6" s="1230"/>
    </row>
    <row r="7" spans="1:8" s="133" customFormat="1" ht="23.25" customHeight="1" thickBot="1" x14ac:dyDescent="0.25">
      <c r="B7" s="1389"/>
      <c r="C7" s="155"/>
      <c r="D7" s="72"/>
      <c r="E7" s="1392" t="s">
        <v>936</v>
      </c>
      <c r="F7" s="1393"/>
      <c r="G7" s="1394"/>
      <c r="H7" s="1223"/>
    </row>
    <row r="8" spans="1:8" s="34" customFormat="1" ht="30.75" customHeight="1" thickBot="1" x14ac:dyDescent="0.25">
      <c r="B8" s="1389"/>
      <c r="C8" s="1390" t="s">
        <v>78</v>
      </c>
      <c r="D8" s="1390" t="s">
        <v>301</v>
      </c>
      <c r="E8" s="1395" t="s">
        <v>302</v>
      </c>
      <c r="F8" s="1395" t="s">
        <v>303</v>
      </c>
      <c r="G8" s="1396" t="s">
        <v>304</v>
      </c>
      <c r="H8" s="260"/>
    </row>
    <row r="9" spans="1:8" s="34" customFormat="1" ht="41.25" customHeight="1" thickBot="1" x14ac:dyDescent="0.25">
      <c r="B9" s="1389"/>
      <c r="C9" s="1390"/>
      <c r="D9" s="1390"/>
      <c r="E9" s="1395"/>
      <c r="F9" s="1395"/>
      <c r="G9" s="1396"/>
      <c r="H9" s="260"/>
    </row>
    <row r="10" spans="1:8" ht="14.1" customHeight="1" x14ac:dyDescent="0.2">
      <c r="A10" s="446"/>
      <c r="B10" s="433"/>
      <c r="C10" s="38" t="s">
        <v>73</v>
      </c>
      <c r="D10" s="39"/>
      <c r="E10" s="39"/>
      <c r="F10" s="39"/>
      <c r="G10" s="1231"/>
    </row>
    <row r="11" spans="1:8" ht="14.1" customHeight="1" x14ac:dyDescent="0.2">
      <c r="A11" s="446"/>
      <c r="B11" s="434"/>
      <c r="C11" s="38"/>
      <c r="D11" s="39"/>
      <c r="E11" s="39"/>
      <c r="F11" s="39"/>
      <c r="G11" s="1231"/>
    </row>
    <row r="12" spans="1:8" ht="14.1" customHeight="1" x14ac:dyDescent="0.2">
      <c r="A12" s="446"/>
      <c r="B12" s="1019" t="s">
        <v>305</v>
      </c>
      <c r="C12" s="42" t="s">
        <v>306</v>
      </c>
      <c r="D12" s="1002"/>
      <c r="E12" s="1002"/>
      <c r="F12" s="1002"/>
      <c r="G12" s="1232"/>
    </row>
    <row r="13" spans="1:8" ht="25.5" customHeight="1" x14ac:dyDescent="0.2">
      <c r="A13" s="446"/>
      <c r="B13" s="1018" t="s">
        <v>307</v>
      </c>
      <c r="C13" s="479" t="s">
        <v>677</v>
      </c>
      <c r="D13" s="295" t="s">
        <v>308</v>
      </c>
      <c r="E13" s="65">
        <v>6693</v>
      </c>
      <c r="F13" s="65">
        <v>1808</v>
      </c>
      <c r="G13" s="412">
        <f t="shared" ref="G13" si="0">E13+F13</f>
        <v>8501</v>
      </c>
      <c r="H13" s="1224"/>
    </row>
    <row r="14" spans="1:8" s="46" customFormat="1" ht="10.5" customHeight="1" thickBot="1" x14ac:dyDescent="0.25">
      <c r="A14" s="447"/>
      <c r="B14" s="435"/>
      <c r="C14" s="1005"/>
      <c r="D14" s="1004"/>
      <c r="E14" s="1002"/>
      <c r="F14" s="1002"/>
      <c r="G14" s="1232"/>
      <c r="H14" s="567"/>
    </row>
    <row r="15" spans="1:8" s="46" customFormat="1" ht="15" customHeight="1" thickBot="1" x14ac:dyDescent="0.25">
      <c r="A15" s="447"/>
      <c r="B15" s="1022"/>
      <c r="C15" s="1020" t="s">
        <v>309</v>
      </c>
      <c r="D15" s="302"/>
      <c r="E15" s="302">
        <f>SUM(E13:E13)</f>
        <v>6693</v>
      </c>
      <c r="F15" s="302">
        <f>SUM(F13:F13)</f>
        <v>1808</v>
      </c>
      <c r="G15" s="1233">
        <f>SUM(G13:G13)</f>
        <v>8501</v>
      </c>
      <c r="H15" s="260"/>
    </row>
    <row r="16" spans="1:8" ht="14.1" customHeight="1" x14ac:dyDescent="0.2">
      <c r="A16" s="446"/>
      <c r="B16" s="478"/>
      <c r="C16" s="43"/>
      <c r="D16" s="65"/>
      <c r="E16" s="65"/>
      <c r="F16" s="65"/>
      <c r="G16" s="412"/>
    </row>
    <row r="17" spans="1:11" ht="15" customHeight="1" x14ac:dyDescent="0.2">
      <c r="A17" s="446"/>
      <c r="B17" s="478" t="s">
        <v>310</v>
      </c>
      <c r="C17" s="42" t="s">
        <v>311</v>
      </c>
      <c r="D17" s="65"/>
      <c r="E17" s="65"/>
      <c r="F17" s="65"/>
      <c r="G17" s="412"/>
      <c r="J17" s="568"/>
    </row>
    <row r="18" spans="1:11" ht="15" customHeight="1" x14ac:dyDescent="0.2">
      <c r="A18" s="446"/>
      <c r="B18" s="439" t="s">
        <v>307</v>
      </c>
      <c r="C18" s="479" t="s">
        <v>615</v>
      </c>
      <c r="D18" s="295" t="s">
        <v>308</v>
      </c>
      <c r="E18" s="65">
        <v>4500</v>
      </c>
      <c r="F18" s="65">
        <v>1215</v>
      </c>
      <c r="G18" s="412">
        <f t="shared" ref="G18:G19" si="1">E18+F18</f>
        <v>5715</v>
      </c>
      <c r="J18" s="568"/>
      <c r="K18" s="568"/>
    </row>
    <row r="19" spans="1:11" ht="22.5" x14ac:dyDescent="0.2">
      <c r="A19" s="446"/>
      <c r="B19" s="439" t="s">
        <v>315</v>
      </c>
      <c r="C19" s="997" t="s">
        <v>935</v>
      </c>
      <c r="D19" s="295" t="s">
        <v>308</v>
      </c>
      <c r="E19" s="65">
        <v>31498</v>
      </c>
      <c r="F19" s="65">
        <v>8587</v>
      </c>
      <c r="G19" s="412">
        <f t="shared" si="1"/>
        <v>40085</v>
      </c>
      <c r="J19" s="568"/>
      <c r="K19" s="568"/>
    </row>
    <row r="20" spans="1:11" ht="13.5" customHeight="1" thickBot="1" x14ac:dyDescent="0.25">
      <c r="A20" s="446"/>
      <c r="B20" s="439"/>
      <c r="C20" s="479"/>
      <c r="D20" s="65"/>
      <c r="E20" s="65"/>
      <c r="F20" s="65"/>
      <c r="G20" s="412"/>
      <c r="H20" s="410"/>
      <c r="J20" s="568"/>
      <c r="K20" s="568"/>
    </row>
    <row r="21" spans="1:11" ht="12" customHeight="1" thickBot="1" x14ac:dyDescent="0.25">
      <c r="A21" s="446"/>
      <c r="B21" s="486"/>
      <c r="C21" s="481" t="s">
        <v>312</v>
      </c>
      <c r="D21" s="303"/>
      <c r="E21" s="303">
        <f>SUM(E18:E19)</f>
        <v>35998</v>
      </c>
      <c r="F21" s="303">
        <f t="shared" ref="F21:G21" si="2">SUM(F18:F19)</f>
        <v>9802</v>
      </c>
      <c r="G21" s="822">
        <f t="shared" si="2"/>
        <v>45800</v>
      </c>
      <c r="J21" s="568"/>
      <c r="K21" s="568"/>
    </row>
    <row r="22" spans="1:11" ht="12" customHeight="1" x14ac:dyDescent="0.2">
      <c r="A22" s="446"/>
      <c r="B22" s="437"/>
      <c r="C22" s="1001"/>
      <c r="D22" s="1002"/>
      <c r="E22" s="1002"/>
      <c r="F22" s="1002"/>
      <c r="G22" s="1232"/>
      <c r="J22" s="568"/>
      <c r="K22" s="568"/>
    </row>
    <row r="23" spans="1:11" ht="15.75" customHeight="1" x14ac:dyDescent="0.2">
      <c r="A23" s="446"/>
      <c r="B23" s="438" t="s">
        <v>313</v>
      </c>
      <c r="C23" s="45" t="s">
        <v>314</v>
      </c>
      <c r="D23" s="614"/>
      <c r="E23" s="65"/>
      <c r="F23" s="65"/>
      <c r="G23" s="412"/>
      <c r="J23" s="568"/>
      <c r="K23" s="568"/>
    </row>
    <row r="24" spans="1:11" s="46" customFormat="1" ht="27" customHeight="1" x14ac:dyDescent="0.2">
      <c r="A24" s="447"/>
      <c r="B24" s="439" t="s">
        <v>591</v>
      </c>
      <c r="C24" s="43" t="s">
        <v>645</v>
      </c>
      <c r="D24" s="295" t="s">
        <v>308</v>
      </c>
      <c r="E24" s="295">
        <v>83219</v>
      </c>
      <c r="F24" s="295">
        <v>143</v>
      </c>
      <c r="G24" s="483">
        <f>E24+F24</f>
        <v>83362</v>
      </c>
      <c r="H24" s="260"/>
      <c r="J24" s="567"/>
      <c r="K24" s="567"/>
    </row>
    <row r="25" spans="1:11" s="46" customFormat="1" ht="27" customHeight="1" x14ac:dyDescent="0.2">
      <c r="A25" s="447"/>
      <c r="B25" s="439" t="s">
        <v>592</v>
      </c>
      <c r="C25" s="43" t="s">
        <v>646</v>
      </c>
      <c r="D25" s="295" t="s">
        <v>308</v>
      </c>
      <c r="E25" s="295">
        <v>171808</v>
      </c>
      <c r="F25" s="295"/>
      <c r="G25" s="1234">
        <f>E25+F25</f>
        <v>171808</v>
      </c>
      <c r="H25" s="260"/>
      <c r="J25" s="567"/>
      <c r="K25" s="567"/>
    </row>
    <row r="26" spans="1:11" s="46" customFormat="1" ht="26.25" customHeight="1" x14ac:dyDescent="0.2">
      <c r="A26" s="447"/>
      <c r="B26" s="439" t="s">
        <v>638</v>
      </c>
      <c r="C26" s="43" t="s">
        <v>644</v>
      </c>
      <c r="D26" s="295" t="s">
        <v>308</v>
      </c>
      <c r="E26" s="295">
        <v>9213</v>
      </c>
      <c r="F26" s="295">
        <v>2488</v>
      </c>
      <c r="G26" s="1234">
        <f>E26+F26</f>
        <v>11701</v>
      </c>
      <c r="H26" s="567"/>
      <c r="J26" s="567"/>
      <c r="K26" s="567"/>
    </row>
    <row r="27" spans="1:11" s="46" customFormat="1" ht="27.75" customHeight="1" x14ac:dyDescent="0.2">
      <c r="A27" s="447"/>
      <c r="B27" s="439" t="s">
        <v>643</v>
      </c>
      <c r="C27" s="43" t="s">
        <v>649</v>
      </c>
      <c r="D27" s="295" t="s">
        <v>308</v>
      </c>
      <c r="E27" s="295">
        <v>2395</v>
      </c>
      <c r="F27" s="295">
        <v>449</v>
      </c>
      <c r="G27" s="1234">
        <f>E27+F27</f>
        <v>2844</v>
      </c>
      <c r="H27" s="567"/>
      <c r="J27" s="567"/>
      <c r="K27" s="567"/>
    </row>
    <row r="28" spans="1:11" s="46" customFormat="1" ht="22.5" x14ac:dyDescent="0.2">
      <c r="A28" s="447"/>
      <c r="B28" s="439" t="s">
        <v>315</v>
      </c>
      <c r="C28" s="359" t="s">
        <v>1145</v>
      </c>
      <c r="D28" s="295" t="s">
        <v>308</v>
      </c>
      <c r="E28" s="295"/>
      <c r="F28" s="295"/>
      <c r="G28" s="483">
        <f t="shared" ref="G28:G30" si="3">E28+F28</f>
        <v>0</v>
      </c>
      <c r="H28" s="1225"/>
      <c r="J28" s="567"/>
      <c r="K28" s="567"/>
    </row>
    <row r="29" spans="1:11" s="46" customFormat="1" ht="26.25" customHeight="1" x14ac:dyDescent="0.2">
      <c r="A29" s="447"/>
      <c r="B29" s="439" t="s">
        <v>316</v>
      </c>
      <c r="C29" s="359" t="s">
        <v>538</v>
      </c>
      <c r="D29" s="295" t="s">
        <v>308</v>
      </c>
      <c r="E29" s="295">
        <v>2000</v>
      </c>
      <c r="F29" s="295">
        <v>540</v>
      </c>
      <c r="G29" s="483">
        <f t="shared" ref="G29" si="4">E29+F29</f>
        <v>2540</v>
      </c>
      <c r="H29" s="567"/>
      <c r="I29" s="567"/>
      <c r="J29" s="567"/>
      <c r="K29" s="567"/>
    </row>
    <row r="30" spans="1:11" s="46" customFormat="1" ht="21.75" customHeight="1" x14ac:dyDescent="0.2">
      <c r="A30" s="447"/>
      <c r="B30" s="439" t="s">
        <v>317</v>
      </c>
      <c r="C30" s="359" t="s">
        <v>506</v>
      </c>
      <c r="D30" s="295" t="s">
        <v>308</v>
      </c>
      <c r="E30" s="295">
        <v>5038</v>
      </c>
      <c r="F30" s="295">
        <v>1361</v>
      </c>
      <c r="G30" s="483">
        <f t="shared" si="3"/>
        <v>6399</v>
      </c>
      <c r="H30" s="410"/>
      <c r="J30" s="567"/>
      <c r="K30" s="567"/>
    </row>
    <row r="31" spans="1:11" s="46" customFormat="1" ht="27.75" customHeight="1" x14ac:dyDescent="0.2">
      <c r="A31" s="447"/>
      <c r="B31" s="439" t="s">
        <v>318</v>
      </c>
      <c r="C31" s="363" t="s">
        <v>536</v>
      </c>
      <c r="D31" s="295" t="s">
        <v>308</v>
      </c>
      <c r="E31" s="295">
        <v>58067</v>
      </c>
      <c r="F31" s="295">
        <v>245</v>
      </c>
      <c r="G31" s="483">
        <f t="shared" ref="G31:G34" si="5">SUM(E31:F31)</f>
        <v>58312</v>
      </c>
      <c r="H31" s="1226"/>
      <c r="J31" s="567"/>
      <c r="K31" s="567"/>
    </row>
    <row r="32" spans="1:11" s="46" customFormat="1" ht="41.25" customHeight="1" x14ac:dyDescent="0.2">
      <c r="A32" s="447"/>
      <c r="B32" s="439" t="s">
        <v>319</v>
      </c>
      <c r="C32" s="363" t="s">
        <v>668</v>
      </c>
      <c r="D32" s="295" t="s">
        <v>308</v>
      </c>
      <c r="E32" s="295">
        <v>498558</v>
      </c>
      <c r="F32" s="295">
        <v>134611</v>
      </c>
      <c r="G32" s="483">
        <f t="shared" si="5"/>
        <v>633169</v>
      </c>
      <c r="H32" s="1227"/>
      <c r="J32" s="567"/>
      <c r="K32" s="567"/>
    </row>
    <row r="33" spans="1:11" s="46" customFormat="1" ht="36" customHeight="1" x14ac:dyDescent="0.2">
      <c r="A33" s="447"/>
      <c r="B33" s="439" t="s">
        <v>320</v>
      </c>
      <c r="C33" s="363" t="s">
        <v>678</v>
      </c>
      <c r="D33" s="295" t="s">
        <v>308</v>
      </c>
      <c r="E33" s="295">
        <v>110877</v>
      </c>
      <c r="F33" s="295">
        <v>30943</v>
      </c>
      <c r="G33" s="483">
        <f t="shared" si="5"/>
        <v>141820</v>
      </c>
      <c r="H33" s="1224"/>
      <c r="J33" s="567"/>
      <c r="K33" s="567"/>
    </row>
    <row r="34" spans="1:11" s="46" customFormat="1" ht="22.5" customHeight="1" x14ac:dyDescent="0.2">
      <c r="A34" s="447"/>
      <c r="B34" s="439" t="s">
        <v>321</v>
      </c>
      <c r="C34" s="363" t="s">
        <v>669</v>
      </c>
      <c r="D34" s="295" t="s">
        <v>308</v>
      </c>
      <c r="E34" s="295">
        <v>664808</v>
      </c>
      <c r="F34" s="295">
        <v>179498</v>
      </c>
      <c r="G34" s="483">
        <f t="shared" si="5"/>
        <v>844306</v>
      </c>
      <c r="H34" s="1226"/>
      <c r="J34" s="567"/>
    </row>
    <row r="35" spans="1:11" s="46" customFormat="1" ht="22.5" customHeight="1" x14ac:dyDescent="0.2">
      <c r="A35" s="447"/>
      <c r="B35" s="439" t="s">
        <v>322</v>
      </c>
      <c r="C35" s="531" t="s">
        <v>747</v>
      </c>
      <c r="D35" s="295" t="s">
        <v>308</v>
      </c>
      <c r="E35" s="295">
        <v>40116</v>
      </c>
      <c r="F35" s="295">
        <v>10830</v>
      </c>
      <c r="G35" s="483">
        <f>E35+F35</f>
        <v>50946</v>
      </c>
      <c r="H35" s="1226"/>
      <c r="J35" s="567"/>
    </row>
    <row r="36" spans="1:11" s="757" customFormat="1" ht="23.25" customHeight="1" x14ac:dyDescent="0.2">
      <c r="A36" s="756"/>
      <c r="B36" s="439" t="s">
        <v>351</v>
      </c>
      <c r="C36" s="812" t="s">
        <v>934</v>
      </c>
      <c r="D36" s="295" t="s">
        <v>220</v>
      </c>
      <c r="E36" s="295">
        <v>81889</v>
      </c>
      <c r="F36" s="295">
        <v>22110</v>
      </c>
      <c r="G36" s="483">
        <f t="shared" ref="G36" si="6">E36+F36</f>
        <v>103999</v>
      </c>
      <c r="H36" s="758"/>
      <c r="J36" s="758"/>
    </row>
    <row r="37" spans="1:11" s="757" customFormat="1" ht="23.25" customHeight="1" x14ac:dyDescent="0.2">
      <c r="A37" s="756"/>
      <c r="B37" s="439"/>
      <c r="C37" s="812"/>
      <c r="D37" s="295"/>
      <c r="E37" s="295"/>
      <c r="F37" s="295"/>
      <c r="G37" s="483"/>
      <c r="H37" s="758"/>
      <c r="J37" s="758"/>
    </row>
    <row r="38" spans="1:11" s="46" customFormat="1" ht="7.5" customHeight="1" thickBot="1" x14ac:dyDescent="0.25">
      <c r="A38" s="447"/>
      <c r="B38" s="439"/>
      <c r="C38" s="1009"/>
      <c r="D38" s="1004"/>
      <c r="E38" s="1004"/>
      <c r="F38" s="1004"/>
      <c r="G38" s="1012"/>
      <c r="H38" s="567"/>
      <c r="J38" s="567"/>
    </row>
    <row r="39" spans="1:11" ht="13.9" customHeight="1" thickBot="1" x14ac:dyDescent="0.25">
      <c r="A39" s="446"/>
      <c r="B39" s="440"/>
      <c r="C39" s="1020" t="s">
        <v>323</v>
      </c>
      <c r="D39" s="1021"/>
      <c r="E39" s="302">
        <f>SUM(E24:E38)</f>
        <v>1727988</v>
      </c>
      <c r="F39" s="302">
        <f>SUM(F24:F38)</f>
        <v>383218</v>
      </c>
      <c r="G39" s="1233">
        <f>SUM(G24:G38)</f>
        <v>2111206</v>
      </c>
      <c r="J39" s="568"/>
    </row>
    <row r="40" spans="1:11" s="46" customFormat="1" ht="13.9" customHeight="1" x14ac:dyDescent="0.2">
      <c r="A40" s="447"/>
      <c r="B40" s="435"/>
      <c r="C40" s="1005"/>
      <c r="D40" s="1007"/>
      <c r="E40" s="1002"/>
      <c r="F40" s="1002"/>
      <c r="G40" s="1232"/>
      <c r="H40" s="567"/>
      <c r="J40" s="567"/>
    </row>
    <row r="41" spans="1:11" s="46" customFormat="1" ht="13.9" customHeight="1" x14ac:dyDescent="0.2">
      <c r="A41" s="447"/>
      <c r="B41" s="434"/>
      <c r="C41" s="1005"/>
      <c r="D41" s="1007"/>
      <c r="E41" s="1002"/>
      <c r="F41" s="1002"/>
      <c r="G41" s="1232"/>
      <c r="H41" s="567"/>
      <c r="J41" s="567"/>
    </row>
    <row r="42" spans="1:11" s="48" customFormat="1" ht="15.75" customHeight="1" x14ac:dyDescent="0.15">
      <c r="A42" s="448"/>
      <c r="B42" s="478" t="s">
        <v>324</v>
      </c>
      <c r="C42" s="45" t="s">
        <v>325</v>
      </c>
      <c r="D42" s="615"/>
      <c r="E42" s="49"/>
      <c r="F42" s="49"/>
      <c r="G42" s="412"/>
      <c r="H42" s="570"/>
      <c r="J42" s="570"/>
    </row>
    <row r="43" spans="1:11" s="48" customFormat="1" ht="15.75" customHeight="1" x14ac:dyDescent="0.15">
      <c r="A43" s="448"/>
      <c r="B43" s="439" t="s">
        <v>307</v>
      </c>
      <c r="C43" s="43" t="s">
        <v>635</v>
      </c>
      <c r="D43" s="998" t="s">
        <v>218</v>
      </c>
      <c r="E43" s="295">
        <v>6000</v>
      </c>
      <c r="F43" s="295">
        <v>1620</v>
      </c>
      <c r="G43" s="483">
        <f>E43+F43</f>
        <v>7620</v>
      </c>
      <c r="H43" s="570"/>
      <c r="J43" s="570"/>
    </row>
    <row r="44" spans="1:11" s="48" customFormat="1" ht="15.75" customHeight="1" x14ac:dyDescent="0.2">
      <c r="A44" s="448"/>
      <c r="B44" s="439" t="s">
        <v>315</v>
      </c>
      <c r="C44" s="1024" t="s">
        <v>128</v>
      </c>
      <c r="D44" s="998" t="s">
        <v>218</v>
      </c>
      <c r="E44" s="295">
        <v>1000</v>
      </c>
      <c r="F44" s="295">
        <v>270</v>
      </c>
      <c r="G44" s="483">
        <f>SUM(E44:F44)</f>
        <v>1270</v>
      </c>
      <c r="H44" s="570"/>
      <c r="J44" s="570"/>
      <c r="K44" s="354"/>
    </row>
    <row r="45" spans="1:11" s="48" customFormat="1" ht="31.5" customHeight="1" x14ac:dyDescent="0.15">
      <c r="A45" s="448"/>
      <c r="B45" s="439" t="s">
        <v>316</v>
      </c>
      <c r="C45" s="359" t="s">
        <v>553</v>
      </c>
      <c r="D45" s="998" t="s">
        <v>679</v>
      </c>
      <c r="E45" s="295">
        <v>12328</v>
      </c>
      <c r="F45" s="295">
        <v>3326</v>
      </c>
      <c r="G45" s="483">
        <f>SUM(E45:F45)</f>
        <v>15654</v>
      </c>
      <c r="H45" s="570"/>
    </row>
    <row r="46" spans="1:11" s="48" customFormat="1" ht="16.5" customHeight="1" x14ac:dyDescent="0.15">
      <c r="A46" s="448"/>
      <c r="B46" s="439" t="s">
        <v>317</v>
      </c>
      <c r="C46" s="363" t="s">
        <v>669</v>
      </c>
      <c r="D46" s="998" t="s">
        <v>679</v>
      </c>
      <c r="E46" s="295">
        <v>40267</v>
      </c>
      <c r="F46" s="295">
        <v>10872</v>
      </c>
      <c r="G46" s="483">
        <f t="shared" ref="G46:G47" si="7">E46+F46</f>
        <v>51139</v>
      </c>
      <c r="H46" s="570"/>
    </row>
    <row r="47" spans="1:11" s="48" customFormat="1" ht="35.25" customHeight="1" x14ac:dyDescent="0.15">
      <c r="A47" s="448"/>
      <c r="B47" s="439" t="s">
        <v>318</v>
      </c>
      <c r="C47" s="363" t="s">
        <v>668</v>
      </c>
      <c r="D47" s="998" t="s">
        <v>679</v>
      </c>
      <c r="E47" s="295">
        <v>7559</v>
      </c>
      <c r="F47" s="295">
        <v>2041</v>
      </c>
      <c r="G47" s="483">
        <f t="shared" si="7"/>
        <v>9600</v>
      </c>
      <c r="H47" s="570"/>
    </row>
    <row r="48" spans="1:11" s="48" customFormat="1" ht="29.25" customHeight="1" x14ac:dyDescent="0.15">
      <c r="A48" s="448"/>
      <c r="B48" s="439" t="s">
        <v>319</v>
      </c>
      <c r="C48" s="359" t="s">
        <v>676</v>
      </c>
      <c r="D48" s="998" t="s">
        <v>679</v>
      </c>
      <c r="E48" s="295">
        <v>20599</v>
      </c>
      <c r="F48" s="295">
        <v>5562</v>
      </c>
      <c r="G48" s="483">
        <f t="shared" ref="G48:G50" si="8">E48+F48</f>
        <v>26161</v>
      </c>
      <c r="H48" s="570"/>
    </row>
    <row r="49" spans="1:14" s="48" customFormat="1" ht="20.25" customHeight="1" x14ac:dyDescent="0.15">
      <c r="A49" s="448"/>
      <c r="B49" s="439" t="s">
        <v>320</v>
      </c>
      <c r="C49" s="823" t="s">
        <v>739</v>
      </c>
      <c r="D49" s="998" t="s">
        <v>679</v>
      </c>
      <c r="E49" s="295">
        <v>240</v>
      </c>
      <c r="F49" s="295">
        <v>65</v>
      </c>
      <c r="G49" s="483">
        <f t="shared" si="8"/>
        <v>305</v>
      </c>
      <c r="H49" s="570"/>
    </row>
    <row r="50" spans="1:14" s="53" customFormat="1" ht="20.25" customHeight="1" x14ac:dyDescent="0.2">
      <c r="A50" s="443"/>
      <c r="B50" s="439" t="s">
        <v>321</v>
      </c>
      <c r="C50" s="138" t="s">
        <v>740</v>
      </c>
      <c r="D50" s="998" t="s">
        <v>679</v>
      </c>
      <c r="E50" s="295">
        <v>3264</v>
      </c>
      <c r="F50" s="295">
        <v>881</v>
      </c>
      <c r="G50" s="483">
        <f t="shared" si="8"/>
        <v>4145</v>
      </c>
      <c r="H50" s="264"/>
    </row>
    <row r="51" spans="1:14" s="48" customFormat="1" ht="9.75" customHeight="1" thickBot="1" x14ac:dyDescent="0.2">
      <c r="A51" s="448"/>
      <c r="B51" s="439"/>
      <c r="C51" s="1008"/>
      <c r="D51" s="1011"/>
      <c r="E51" s="1004"/>
      <c r="F51" s="1004"/>
      <c r="G51" s="1012"/>
      <c r="H51" s="570"/>
    </row>
    <row r="52" spans="1:14" s="48" customFormat="1" ht="12" customHeight="1" thickBot="1" x14ac:dyDescent="0.2">
      <c r="A52" s="448"/>
      <c r="B52" s="1023"/>
      <c r="C52" s="1020" t="s">
        <v>326</v>
      </c>
      <c r="D52" s="1021"/>
      <c r="E52" s="302">
        <f>SUM(E43:E50)</f>
        <v>91257</v>
      </c>
      <c r="F52" s="302">
        <f>SUM(F43:F50)</f>
        <v>24637</v>
      </c>
      <c r="G52" s="1233">
        <f>SUM(G43:G50)</f>
        <v>115894</v>
      </c>
      <c r="H52" s="1228"/>
    </row>
    <row r="53" spans="1:14" s="48" customFormat="1" ht="12" customHeight="1" x14ac:dyDescent="0.15">
      <c r="A53" s="448"/>
      <c r="B53" s="436"/>
      <c r="C53" s="1006"/>
      <c r="D53" s="1010"/>
      <c r="E53" s="1003"/>
      <c r="F53" s="1003"/>
      <c r="G53" s="1232"/>
      <c r="H53" s="570"/>
    </row>
    <row r="54" spans="1:14" s="48" customFormat="1" ht="12" customHeight="1" x14ac:dyDescent="0.15">
      <c r="A54" s="448"/>
      <c r="B54" s="436"/>
      <c r="C54" s="1006"/>
      <c r="D54" s="1010"/>
      <c r="E54" s="1003"/>
      <c r="F54" s="1003"/>
      <c r="G54" s="1232"/>
      <c r="H54" s="570"/>
    </row>
    <row r="55" spans="1:14" s="34" customFormat="1" ht="15" customHeight="1" x14ac:dyDescent="0.2">
      <c r="A55" s="445"/>
      <c r="B55" s="478" t="s">
        <v>327</v>
      </c>
      <c r="C55" s="42" t="s">
        <v>328</v>
      </c>
      <c r="D55" s="49"/>
      <c r="E55" s="49">
        <v>0</v>
      </c>
      <c r="F55" s="49">
        <v>0</v>
      </c>
      <c r="G55" s="412">
        <v>0</v>
      </c>
      <c r="H55" s="260"/>
    </row>
    <row r="56" spans="1:14" s="34" customFormat="1" ht="15" customHeight="1" thickBot="1" x14ac:dyDescent="0.25">
      <c r="A56" s="445"/>
      <c r="B56" s="478"/>
      <c r="C56" s="479"/>
      <c r="D56" s="614"/>
      <c r="E56" s="65"/>
      <c r="F56" s="65"/>
      <c r="G56" s="412"/>
      <c r="H56" s="260"/>
    </row>
    <row r="57" spans="1:14" s="34" customFormat="1" ht="13.5" customHeight="1" thickBot="1" x14ac:dyDescent="0.25">
      <c r="A57" s="445"/>
      <c r="B57" s="1023"/>
      <c r="C57" s="489" t="s">
        <v>329</v>
      </c>
      <c r="D57" s="302"/>
      <c r="E57" s="302">
        <f>E55</f>
        <v>0</v>
      </c>
      <c r="F57" s="302">
        <f t="shared" ref="F57:G57" si="9">F55</f>
        <v>0</v>
      </c>
      <c r="G57" s="1233">
        <f t="shared" si="9"/>
        <v>0</v>
      </c>
      <c r="H57" s="260"/>
    </row>
    <row r="58" spans="1:14" s="34" customFormat="1" ht="13.5" customHeight="1" x14ac:dyDescent="0.2">
      <c r="A58" s="445"/>
      <c r="B58" s="436"/>
      <c r="C58" s="1001"/>
      <c r="D58" s="1003"/>
      <c r="E58" s="1003"/>
      <c r="F58" s="1003"/>
      <c r="G58" s="1232"/>
      <c r="H58" s="260"/>
    </row>
    <row r="59" spans="1:14" s="34" customFormat="1" ht="13.5" customHeight="1" x14ac:dyDescent="0.2">
      <c r="A59" s="445"/>
      <c r="B59" s="478" t="s">
        <v>81</v>
      </c>
      <c r="C59" s="42" t="s">
        <v>129</v>
      </c>
      <c r="D59" s="49"/>
      <c r="E59" s="260"/>
      <c r="F59" s="260"/>
      <c r="G59" s="565"/>
      <c r="H59" s="260"/>
    </row>
    <row r="60" spans="1:14" s="34" customFormat="1" ht="33.75" customHeight="1" x14ac:dyDescent="0.2">
      <c r="A60" s="445"/>
      <c r="B60" s="439" t="s">
        <v>307</v>
      </c>
      <c r="C60" s="479" t="s">
        <v>736</v>
      </c>
      <c r="D60" s="295" t="s">
        <v>218</v>
      </c>
      <c r="E60" s="295">
        <v>4490</v>
      </c>
      <c r="F60" s="295">
        <v>1212</v>
      </c>
      <c r="G60" s="483">
        <f>SUM(E60:F60)</f>
        <v>5702</v>
      </c>
      <c r="H60" s="260"/>
    </row>
    <row r="61" spans="1:14" s="34" customFormat="1" ht="25.5" customHeight="1" x14ac:dyDescent="0.2">
      <c r="A61" s="445"/>
      <c r="B61" s="439" t="s">
        <v>315</v>
      </c>
      <c r="C61" s="363" t="s">
        <v>669</v>
      </c>
      <c r="D61" s="998" t="s">
        <v>308</v>
      </c>
      <c r="E61" s="295">
        <v>1150</v>
      </c>
      <c r="F61" s="295">
        <v>311</v>
      </c>
      <c r="G61" s="483">
        <f>SUM(E61:F61)</f>
        <v>1461</v>
      </c>
      <c r="H61" s="260"/>
    </row>
    <row r="62" spans="1:14" s="757" customFormat="1" ht="25.5" customHeight="1" x14ac:dyDescent="0.2">
      <c r="A62" s="756"/>
      <c r="B62" s="434"/>
      <c r="C62" s="1013"/>
      <c r="D62" s="1011"/>
      <c r="E62" s="1004"/>
      <c r="F62" s="1004"/>
      <c r="G62" s="1012"/>
      <c r="H62" s="758"/>
    </row>
    <row r="63" spans="1:14" s="34" customFormat="1" ht="7.5" customHeight="1" thickBot="1" x14ac:dyDescent="0.25">
      <c r="A63" s="445"/>
      <c r="B63" s="441"/>
      <c r="C63" s="1014"/>
      <c r="D63" s="1015"/>
      <c r="E63" s="1016"/>
      <c r="F63" s="1016"/>
      <c r="G63" s="1017"/>
      <c r="H63" s="410"/>
      <c r="J63" s="260"/>
      <c r="K63" s="260"/>
    </row>
    <row r="64" spans="1:14" s="34" customFormat="1" ht="12.75" customHeight="1" thickBot="1" x14ac:dyDescent="0.25">
      <c r="A64" s="445"/>
      <c r="B64" s="441"/>
      <c r="C64" s="217" t="s">
        <v>130</v>
      </c>
      <c r="D64" s="616"/>
      <c r="E64" s="616">
        <f>SUM(E60:E63)</f>
        <v>5640</v>
      </c>
      <c r="F64" s="616">
        <f>SUM(F60:F63)</f>
        <v>1523</v>
      </c>
      <c r="G64" s="1235">
        <f>SUM(G60:G63)</f>
        <v>7163</v>
      </c>
      <c r="H64" s="65"/>
      <c r="J64" s="569"/>
      <c r="K64" s="569"/>
      <c r="M64" s="408"/>
      <c r="N64" s="408"/>
    </row>
    <row r="65" spans="1:13" s="34" customFormat="1" ht="12.75" customHeight="1" x14ac:dyDescent="0.2">
      <c r="A65" s="445"/>
      <c r="B65" s="434"/>
      <c r="C65" s="38"/>
      <c r="D65" s="49"/>
      <c r="E65" s="49"/>
      <c r="F65" s="49"/>
      <c r="G65" s="412"/>
      <c r="H65" s="65"/>
      <c r="J65" s="260"/>
      <c r="K65" s="260"/>
      <c r="M65" s="408"/>
    </row>
    <row r="66" spans="1:13" s="34" customFormat="1" ht="12.75" customHeight="1" thickBot="1" x14ac:dyDescent="0.25">
      <c r="A66" s="445"/>
      <c r="B66" s="676"/>
      <c r="C66" s="1299" t="s">
        <v>1174</v>
      </c>
      <c r="D66" s="616"/>
      <c r="E66" s="999">
        <v>120</v>
      </c>
      <c r="F66" s="999">
        <v>0</v>
      </c>
      <c r="G66" s="1300">
        <f>E66+F66</f>
        <v>120</v>
      </c>
      <c r="H66" s="65"/>
      <c r="J66" s="260"/>
      <c r="K66" s="260"/>
      <c r="M66" s="408"/>
    </row>
    <row r="67" spans="1:13" s="34" customFormat="1" ht="12" thickBot="1" x14ac:dyDescent="0.25">
      <c r="A67" s="445"/>
      <c r="B67" s="1298" t="s">
        <v>82</v>
      </c>
      <c r="C67" s="217" t="s">
        <v>748</v>
      </c>
      <c r="D67" s="616"/>
      <c r="E67" s="616">
        <f>E66</f>
        <v>120</v>
      </c>
      <c r="F67" s="616">
        <f t="shared" ref="F67:G67" si="10">F66</f>
        <v>0</v>
      </c>
      <c r="G67" s="1235">
        <f t="shared" si="10"/>
        <v>120</v>
      </c>
      <c r="H67" s="260"/>
      <c r="J67" s="260"/>
      <c r="K67" s="260"/>
    </row>
    <row r="68" spans="1:13" s="757" customFormat="1" ht="24" customHeight="1" x14ac:dyDescent="0.2">
      <c r="A68" s="756"/>
      <c r="B68" s="434"/>
      <c r="C68" s="51"/>
      <c r="D68" s="295"/>
      <c r="E68" s="296"/>
      <c r="F68" s="296"/>
      <c r="G68" s="483"/>
      <c r="H68" s="758"/>
      <c r="J68" s="758"/>
      <c r="K68" s="758"/>
    </row>
    <row r="69" spans="1:13" s="34" customFormat="1" ht="8.25" customHeight="1" thickBot="1" x14ac:dyDescent="0.25">
      <c r="A69" s="445"/>
      <c r="B69" s="434"/>
      <c r="C69" s="51"/>
      <c r="D69" s="998"/>
      <c r="E69" s="295"/>
      <c r="F69" s="295"/>
      <c r="G69" s="483"/>
      <c r="H69" s="260"/>
      <c r="J69" s="260"/>
      <c r="K69" s="260"/>
    </row>
    <row r="70" spans="1:13" s="34" customFormat="1" ht="22.5" customHeight="1" thickBot="1" x14ac:dyDescent="0.25">
      <c r="A70" s="445"/>
      <c r="B70" s="442"/>
      <c r="C70" s="218" t="s">
        <v>330</v>
      </c>
      <c r="D70" s="995"/>
      <c r="E70" s="302">
        <f>E68</f>
        <v>0</v>
      </c>
      <c r="F70" s="302">
        <f>F68</f>
        <v>0</v>
      </c>
      <c r="G70" s="1233">
        <f>G68</f>
        <v>0</v>
      </c>
      <c r="H70" s="260"/>
      <c r="J70" s="260"/>
      <c r="K70" s="260"/>
    </row>
    <row r="71" spans="1:13" s="34" customFormat="1" ht="22.5" customHeight="1" x14ac:dyDescent="0.2">
      <c r="A71" s="445"/>
      <c r="B71" s="434"/>
      <c r="C71" s="47"/>
      <c r="D71" s="49"/>
      <c r="E71" s="49"/>
      <c r="F71" s="49"/>
      <c r="G71" s="412"/>
      <c r="H71" s="260"/>
      <c r="J71" s="260"/>
      <c r="K71" s="260"/>
    </row>
    <row r="72" spans="1:13" s="34" customFormat="1" ht="12.75" customHeight="1" x14ac:dyDescent="0.2">
      <c r="A72" s="445"/>
      <c r="B72" s="1253"/>
      <c r="C72" s="9"/>
      <c r="D72" s="65"/>
      <c r="E72" s="614"/>
      <c r="F72" s="614"/>
      <c r="G72" s="1236"/>
      <c r="H72" s="260"/>
      <c r="J72" s="260"/>
      <c r="K72" s="260"/>
    </row>
    <row r="73" spans="1:13" s="34" customFormat="1" ht="12.75" customHeight="1" x14ac:dyDescent="0.2">
      <c r="A73" s="260"/>
      <c r="B73" s="1254" t="s">
        <v>83</v>
      </c>
      <c r="C73" s="164" t="s">
        <v>757</v>
      </c>
      <c r="D73" s="65"/>
      <c r="E73" s="49"/>
      <c r="F73" s="49"/>
      <c r="G73" s="412"/>
      <c r="H73" s="260"/>
      <c r="J73" s="260"/>
      <c r="K73" s="260"/>
    </row>
    <row r="74" spans="1:13" s="34" customFormat="1" ht="23.25" thickBot="1" x14ac:dyDescent="0.25">
      <c r="A74" s="445"/>
      <c r="B74" s="676" t="s">
        <v>307</v>
      </c>
      <c r="C74" s="9" t="s">
        <v>1173</v>
      </c>
      <c r="D74" s="999"/>
      <c r="E74" s="1255">
        <v>14465</v>
      </c>
      <c r="F74" s="1255"/>
      <c r="G74" s="1256">
        <f>SUM(E74:F74)</f>
        <v>14465</v>
      </c>
      <c r="H74" s="260"/>
      <c r="J74" s="260"/>
      <c r="K74" s="260"/>
    </row>
    <row r="75" spans="1:13" s="34" customFormat="1" ht="12.75" customHeight="1" thickBot="1" x14ac:dyDescent="0.25">
      <c r="A75" s="445"/>
      <c r="B75" s="676"/>
      <c r="C75" s="299" t="s">
        <v>757</v>
      </c>
      <c r="D75" s="677"/>
      <c r="E75" s="1257">
        <f>E74</f>
        <v>14465</v>
      </c>
      <c r="F75" s="1257"/>
      <c r="G75" s="1258">
        <f>G74</f>
        <v>14465</v>
      </c>
      <c r="H75" s="260"/>
      <c r="J75" s="260"/>
      <c r="K75" s="260"/>
    </row>
    <row r="76" spans="1:13" s="34" customFormat="1" ht="12" customHeight="1" x14ac:dyDescent="0.2">
      <c r="A76" s="445"/>
      <c r="B76" s="434"/>
      <c r="C76" s="51"/>
      <c r="D76" s="65"/>
      <c r="E76" s="65"/>
      <c r="F76" s="65"/>
      <c r="G76" s="412"/>
      <c r="H76" s="260"/>
      <c r="J76" s="260"/>
      <c r="K76" s="260"/>
    </row>
    <row r="77" spans="1:13" s="34" customFormat="1" ht="12.75" customHeight="1" x14ac:dyDescent="0.2">
      <c r="A77" s="445"/>
      <c r="B77" s="436" t="s">
        <v>758</v>
      </c>
      <c r="C77" s="38" t="s">
        <v>213</v>
      </c>
      <c r="D77" s="65"/>
      <c r="E77" s="65"/>
      <c r="F77" s="65"/>
      <c r="G77" s="412"/>
      <c r="H77" s="260"/>
      <c r="J77" s="260"/>
      <c r="K77" s="260"/>
    </row>
    <row r="78" spans="1:13" s="52" customFormat="1" ht="13.5" customHeight="1" x14ac:dyDescent="0.2">
      <c r="A78" s="449"/>
      <c r="B78" s="434" t="s">
        <v>307</v>
      </c>
      <c r="C78" s="51" t="s">
        <v>69</v>
      </c>
      <c r="D78" s="65"/>
      <c r="E78" s="614">
        <v>2927</v>
      </c>
      <c r="F78" s="614"/>
      <c r="G78" s="1236">
        <f>SUM(E78:F78)</f>
        <v>2927</v>
      </c>
      <c r="H78" s="1229"/>
      <c r="J78" s="366"/>
      <c r="K78" s="366"/>
    </row>
    <row r="79" spans="1:13" s="52" customFormat="1" ht="12" customHeight="1" thickBot="1" x14ac:dyDescent="0.25">
      <c r="A79" s="449"/>
      <c r="B79" s="434"/>
      <c r="C79" s="301"/>
      <c r="D79" s="295"/>
      <c r="E79" s="295"/>
      <c r="F79" s="295"/>
      <c r="G79" s="483"/>
      <c r="H79" s="366"/>
      <c r="J79" s="366"/>
      <c r="K79" s="366"/>
    </row>
    <row r="80" spans="1:13" s="34" customFormat="1" ht="13.5" customHeight="1" thickBot="1" x14ac:dyDescent="0.25">
      <c r="A80" s="445"/>
      <c r="B80" s="442"/>
      <c r="C80" s="50" t="s">
        <v>331</v>
      </c>
      <c r="D80" s="302"/>
      <c r="E80" s="302">
        <f>SUM(E78:E79)</f>
        <v>2927</v>
      </c>
      <c r="F80" s="302">
        <f>SUM(F78:F79)</f>
        <v>0</v>
      </c>
      <c r="G80" s="1233">
        <f>SUM(G78:G79)</f>
        <v>2927</v>
      </c>
      <c r="H80" s="260"/>
      <c r="J80" s="260"/>
      <c r="K80" s="260"/>
    </row>
    <row r="81" spans="1:18" s="34" customFormat="1" ht="12.75" customHeight="1" x14ac:dyDescent="0.2">
      <c r="A81" s="445"/>
      <c r="B81" s="434"/>
      <c r="C81" s="38"/>
      <c r="D81" s="65"/>
      <c r="E81" s="65"/>
      <c r="F81" s="65"/>
      <c r="G81" s="412"/>
      <c r="H81" s="260"/>
      <c r="J81" s="260"/>
      <c r="K81" s="260"/>
    </row>
    <row r="82" spans="1:18" ht="12.75" customHeight="1" x14ac:dyDescent="0.2">
      <c r="A82" s="446"/>
      <c r="B82" s="436" t="s">
        <v>759</v>
      </c>
      <c r="C82" s="38" t="s">
        <v>541</v>
      </c>
      <c r="D82" s="65"/>
      <c r="E82" s="65"/>
      <c r="F82" s="65"/>
      <c r="G82" s="412"/>
      <c r="J82" s="568"/>
      <c r="K82" s="568"/>
    </row>
    <row r="83" spans="1:18" s="52" customFormat="1" ht="15" customHeight="1" x14ac:dyDescent="0.2">
      <c r="A83" s="449"/>
      <c r="B83" s="434" t="s">
        <v>307</v>
      </c>
      <c r="C83" s="51" t="s">
        <v>589</v>
      </c>
      <c r="D83" s="295"/>
      <c r="E83" s="295">
        <v>3000</v>
      </c>
      <c r="F83" s="295">
        <v>0</v>
      </c>
      <c r="G83" s="483">
        <f>E83</f>
        <v>3000</v>
      </c>
      <c r="H83" s="366"/>
      <c r="J83" s="366"/>
      <c r="K83" s="366"/>
      <c r="L83" s="366"/>
    </row>
    <row r="84" spans="1:18" s="52" customFormat="1" ht="12" customHeight="1" thickBot="1" x14ac:dyDescent="0.25">
      <c r="A84" s="449"/>
      <c r="B84" s="434"/>
      <c r="C84" s="51"/>
      <c r="D84" s="65"/>
      <c r="E84" s="65"/>
      <c r="F84" s="65"/>
      <c r="G84" s="412"/>
      <c r="H84" s="366"/>
      <c r="J84" s="366"/>
      <c r="K84" s="366"/>
    </row>
    <row r="85" spans="1:18" s="34" customFormat="1" ht="21.75" customHeight="1" thickBot="1" x14ac:dyDescent="0.25">
      <c r="A85" s="445"/>
      <c r="B85" s="442"/>
      <c r="C85" s="50" t="s">
        <v>332</v>
      </c>
      <c r="D85" s="364"/>
      <c r="E85" s="364">
        <f>SUM(E83:E83)</f>
        <v>3000</v>
      </c>
      <c r="F85" s="364">
        <f>SUM(F83:F83)</f>
        <v>0</v>
      </c>
      <c r="G85" s="1237">
        <f>SUM(G83:G83)</f>
        <v>3000</v>
      </c>
      <c r="H85" s="260"/>
      <c r="J85" s="260"/>
      <c r="K85" s="260"/>
    </row>
    <row r="86" spans="1:18" s="34" customFormat="1" ht="13.5" customHeight="1" x14ac:dyDescent="0.2">
      <c r="A86" s="445"/>
      <c r="B86" s="434"/>
      <c r="C86" s="38"/>
      <c r="D86" s="49"/>
      <c r="E86" s="49"/>
      <c r="F86" s="49"/>
      <c r="G86" s="412"/>
      <c r="H86" s="260"/>
      <c r="J86" s="260"/>
      <c r="K86" s="260"/>
    </row>
    <row r="87" spans="1:18" s="34" customFormat="1" ht="13.5" customHeight="1" thickBot="1" x14ac:dyDescent="0.25">
      <c r="A87" s="445"/>
      <c r="B87" s="441"/>
      <c r="C87" s="217"/>
      <c r="D87" s="616"/>
      <c r="E87" s="616"/>
      <c r="F87" s="616"/>
      <c r="G87" s="1235"/>
      <c r="H87" s="260"/>
      <c r="J87" s="260"/>
      <c r="K87" s="260"/>
    </row>
    <row r="88" spans="1:18" s="34" customFormat="1" ht="13.5" customHeight="1" thickBot="1" x14ac:dyDescent="0.25">
      <c r="A88" s="445"/>
      <c r="B88" s="442"/>
      <c r="C88" s="216" t="s">
        <v>131</v>
      </c>
      <c r="D88" s="303"/>
      <c r="E88" s="303">
        <f>E15+E21+E39+E52+E57+E64+E70+E80+E85</f>
        <v>1873503</v>
      </c>
      <c r="F88" s="303">
        <f>F15+F21+F39+F52+F57+F64+F70+F80+F85</f>
        <v>420988</v>
      </c>
      <c r="G88" s="822">
        <f>G15+G21+G39+G52+G57+G64+G70+G80+G85</f>
        <v>2294491</v>
      </c>
      <c r="H88" s="260"/>
      <c r="J88" s="260"/>
      <c r="K88" s="260"/>
    </row>
    <row r="89" spans="1:18" s="34" customFormat="1" ht="13.5" customHeight="1" x14ac:dyDescent="0.2">
      <c r="A89" s="445"/>
      <c r="B89" s="434"/>
      <c r="C89" s="38"/>
      <c r="D89" s="49"/>
      <c r="E89" s="49"/>
      <c r="F89" s="49"/>
      <c r="G89" s="412"/>
      <c r="H89" s="260"/>
      <c r="J89" s="260"/>
      <c r="K89" s="260"/>
    </row>
    <row r="90" spans="1:18" s="53" customFormat="1" ht="13.5" customHeight="1" x14ac:dyDescent="0.15">
      <c r="A90" s="443"/>
      <c r="B90" s="434"/>
      <c r="C90" s="38"/>
      <c r="D90" s="40"/>
      <c r="E90" s="462"/>
      <c r="F90" s="462"/>
      <c r="G90" s="566"/>
      <c r="H90" s="264"/>
      <c r="J90" s="264"/>
      <c r="K90" s="264"/>
    </row>
    <row r="91" spans="1:18" s="53" customFormat="1" ht="15.75" customHeight="1" x14ac:dyDescent="0.15">
      <c r="A91" s="443"/>
      <c r="B91" s="436" t="s">
        <v>132</v>
      </c>
      <c r="C91" s="38" t="s">
        <v>333</v>
      </c>
      <c r="D91" s="40"/>
      <c r="E91" s="462"/>
      <c r="F91" s="462"/>
      <c r="G91" s="566"/>
      <c r="H91" s="264"/>
      <c r="J91" s="264"/>
      <c r="K91" s="264"/>
    </row>
    <row r="92" spans="1:18" s="344" customFormat="1" ht="21.75" customHeight="1" x14ac:dyDescent="0.2">
      <c r="A92" s="444"/>
      <c r="B92" s="434" t="s">
        <v>307</v>
      </c>
      <c r="C92" s="51" t="s">
        <v>632</v>
      </c>
      <c r="D92" s="215" t="s">
        <v>218</v>
      </c>
      <c r="E92" s="295">
        <v>1000</v>
      </c>
      <c r="F92" s="295">
        <v>270</v>
      </c>
      <c r="G92" s="483">
        <f>SUM(E92:F92)</f>
        <v>1270</v>
      </c>
      <c r="H92" s="407"/>
      <c r="J92" s="407"/>
    </row>
    <row r="93" spans="1:18" s="53" customFormat="1" ht="21.75" customHeight="1" thickBot="1" x14ac:dyDescent="0.2">
      <c r="A93" s="443"/>
      <c r="B93" s="434" t="s">
        <v>315</v>
      </c>
      <c r="C93" s="51" t="s">
        <v>526</v>
      </c>
      <c r="D93" s="215" t="s">
        <v>218</v>
      </c>
      <c r="E93" s="295">
        <v>1520</v>
      </c>
      <c r="F93" s="295">
        <v>410</v>
      </c>
      <c r="G93" s="1000">
        <f>SUM(E93:F93)</f>
        <v>1930</v>
      </c>
      <c r="H93" s="264"/>
      <c r="J93" s="264"/>
      <c r="R93" s="264"/>
    </row>
    <row r="94" spans="1:18" s="53" customFormat="1" ht="21.75" customHeight="1" thickBot="1" x14ac:dyDescent="0.2">
      <c r="A94" s="443"/>
      <c r="B94" s="442"/>
      <c r="C94" s="50" t="s">
        <v>334</v>
      </c>
      <c r="D94" s="41"/>
      <c r="E94" s="364">
        <f>SUM(E92:E93)</f>
        <v>2520</v>
      </c>
      <c r="F94" s="364">
        <f>SUM(F92:F93)</f>
        <v>680</v>
      </c>
      <c r="G94" s="1237">
        <f>SUM(G92:G93)</f>
        <v>3200</v>
      </c>
      <c r="H94" s="264"/>
      <c r="J94" s="264"/>
      <c r="K94" s="264"/>
    </row>
    <row r="95" spans="1:18" s="53" customFormat="1" ht="13.5" customHeight="1" x14ac:dyDescent="0.15">
      <c r="A95" s="443"/>
      <c r="B95" s="434"/>
      <c r="C95" s="38"/>
      <c r="D95" s="40"/>
      <c r="E95" s="462"/>
      <c r="F95" s="462"/>
      <c r="G95" s="566"/>
      <c r="H95" s="264"/>
      <c r="J95" s="264"/>
      <c r="K95" s="264"/>
    </row>
    <row r="96" spans="1:18" s="53" customFormat="1" ht="13.5" customHeight="1" x14ac:dyDescent="0.15">
      <c r="A96" s="443"/>
      <c r="B96" s="478" t="s">
        <v>335</v>
      </c>
      <c r="C96" s="42" t="s">
        <v>71</v>
      </c>
      <c r="D96" s="49"/>
      <c r="E96" s="462"/>
      <c r="F96" s="462"/>
      <c r="G96" s="566"/>
      <c r="H96" s="264"/>
      <c r="J96" s="264"/>
      <c r="K96" s="264"/>
    </row>
    <row r="97" spans="1:11" s="53" customFormat="1" ht="16.5" customHeight="1" x14ac:dyDescent="0.15">
      <c r="A97" s="443"/>
      <c r="B97" s="439" t="s">
        <v>307</v>
      </c>
      <c r="C97" s="479" t="s">
        <v>227</v>
      </c>
      <c r="D97" s="295" t="s">
        <v>220</v>
      </c>
      <c r="E97" s="295">
        <v>3937</v>
      </c>
      <c r="F97" s="295">
        <v>1063</v>
      </c>
      <c r="G97" s="483">
        <f>E97+F97</f>
        <v>5000</v>
      </c>
      <c r="H97" s="264"/>
      <c r="J97" s="264"/>
      <c r="K97" s="264"/>
    </row>
    <row r="98" spans="1:11" s="1292" customFormat="1" ht="16.5" customHeight="1" x14ac:dyDescent="0.15">
      <c r="A98" s="1290"/>
      <c r="B98" s="463" t="s">
        <v>315</v>
      </c>
      <c r="C98" s="464" t="s">
        <v>1162</v>
      </c>
      <c r="D98" s="1291" t="s">
        <v>220</v>
      </c>
      <c r="E98" s="1291">
        <v>20158</v>
      </c>
      <c r="F98" s="1291">
        <v>5443</v>
      </c>
      <c r="G98" s="483">
        <f>E98+F98</f>
        <v>25601</v>
      </c>
      <c r="H98" s="410"/>
      <c r="J98" s="410"/>
      <c r="K98" s="410"/>
    </row>
    <row r="99" spans="1:11" s="34" customFormat="1" ht="16.5" customHeight="1" thickBot="1" x14ac:dyDescent="0.25">
      <c r="A99" s="445"/>
      <c r="B99" s="439" t="s">
        <v>316</v>
      </c>
      <c r="C99" s="479" t="s">
        <v>1126</v>
      </c>
      <c r="D99" s="295" t="s">
        <v>220</v>
      </c>
      <c r="E99" s="295">
        <v>4000</v>
      </c>
      <c r="F99" s="295">
        <v>1080</v>
      </c>
      <c r="G99" s="483">
        <f>E99+F99</f>
        <v>5080</v>
      </c>
      <c r="H99" s="260"/>
      <c r="J99" s="260"/>
      <c r="K99" s="260"/>
    </row>
    <row r="100" spans="1:11" s="34" customFormat="1" ht="21.75" customHeight="1" thickBot="1" x14ac:dyDescent="0.25">
      <c r="A100" s="445"/>
      <c r="B100" s="480"/>
      <c r="C100" s="481" t="s">
        <v>70</v>
      </c>
      <c r="D100" s="482"/>
      <c r="E100" s="482">
        <f>SUM(E97:E99)</f>
        <v>28095</v>
      </c>
      <c r="F100" s="482">
        <f>SUM(F97:F99)</f>
        <v>7586</v>
      </c>
      <c r="G100" s="1238">
        <f>SUM(G97:G99)</f>
        <v>35681</v>
      </c>
      <c r="H100" s="260"/>
      <c r="J100" s="260"/>
      <c r="K100" s="260"/>
    </row>
    <row r="101" spans="1:11" s="34" customFormat="1" ht="13.5" customHeight="1" x14ac:dyDescent="0.2">
      <c r="A101" s="445"/>
      <c r="B101" s="463"/>
      <c r="C101" s="464"/>
      <c r="D101" s="466"/>
      <c r="E101" s="466"/>
      <c r="F101" s="466"/>
      <c r="G101" s="1239"/>
      <c r="H101" s="260"/>
      <c r="J101" s="260"/>
    </row>
    <row r="102" spans="1:11" s="53" customFormat="1" ht="26.25" customHeight="1" x14ac:dyDescent="0.2">
      <c r="A102" s="443"/>
      <c r="B102" s="439" t="s">
        <v>760</v>
      </c>
      <c r="C102" s="42" t="s">
        <v>508</v>
      </c>
      <c r="D102" s="49"/>
      <c r="E102" s="466"/>
      <c r="F102" s="466"/>
      <c r="G102" s="566"/>
      <c r="H102" s="264"/>
      <c r="J102" s="264"/>
    </row>
    <row r="103" spans="1:11" s="53" customFormat="1" ht="21.75" customHeight="1" x14ac:dyDescent="0.15">
      <c r="A103" s="443"/>
      <c r="B103" s="439" t="s">
        <v>307</v>
      </c>
      <c r="C103" s="479" t="s">
        <v>587</v>
      </c>
      <c r="D103" s="295" t="s">
        <v>218</v>
      </c>
      <c r="E103" s="295">
        <v>1181</v>
      </c>
      <c r="F103" s="295">
        <v>319</v>
      </c>
      <c r="G103" s="483">
        <f>SUM(E103:F103)</f>
        <v>1500</v>
      </c>
      <c r="H103" s="264"/>
    </row>
    <row r="104" spans="1:11" s="53" customFormat="1" ht="12" customHeight="1" thickBot="1" x14ac:dyDescent="0.25">
      <c r="A104" s="443"/>
      <c r="B104" s="439"/>
      <c r="C104" s="479"/>
      <c r="D104" s="65"/>
      <c r="E104" s="65"/>
      <c r="F104" s="65"/>
      <c r="G104" s="565"/>
      <c r="H104" s="264"/>
    </row>
    <row r="105" spans="1:11" s="53" customFormat="1" ht="21.75" customHeight="1" thickBot="1" x14ac:dyDescent="0.2">
      <c r="A105" s="443"/>
      <c r="B105" s="486"/>
      <c r="C105" s="487" t="s">
        <v>507</v>
      </c>
      <c r="D105" s="488"/>
      <c r="E105" s="482">
        <f>SUM(E103:E104)</f>
        <v>1181</v>
      </c>
      <c r="F105" s="482">
        <f>SUM(F103:F104)</f>
        <v>319</v>
      </c>
      <c r="G105" s="1238">
        <f>SUM(G103:G104)</f>
        <v>1500</v>
      </c>
      <c r="H105" s="264"/>
    </row>
    <row r="106" spans="1:11" s="53" customFormat="1" ht="13.5" customHeight="1" x14ac:dyDescent="0.15">
      <c r="A106" s="443"/>
      <c r="B106" s="460"/>
      <c r="C106" s="461"/>
      <c r="D106" s="462"/>
      <c r="E106" s="462"/>
      <c r="F106" s="462"/>
      <c r="G106" s="566"/>
      <c r="H106" s="264"/>
    </row>
    <row r="107" spans="1:11" s="53" customFormat="1" ht="13.5" customHeight="1" x14ac:dyDescent="0.15">
      <c r="A107" s="443"/>
      <c r="B107" s="478" t="s">
        <v>764</v>
      </c>
      <c r="C107" s="42" t="s">
        <v>488</v>
      </c>
      <c r="D107" s="49"/>
      <c r="E107" s="462"/>
      <c r="F107" s="462"/>
      <c r="G107" s="566"/>
      <c r="H107" s="264"/>
    </row>
    <row r="108" spans="1:11" s="344" customFormat="1" ht="21.75" customHeight="1" x14ac:dyDescent="0.2">
      <c r="A108" s="444"/>
      <c r="B108" s="439" t="s">
        <v>307</v>
      </c>
      <c r="C108" s="479" t="s">
        <v>587</v>
      </c>
      <c r="D108" s="295" t="s">
        <v>218</v>
      </c>
      <c r="E108" s="295">
        <v>3071</v>
      </c>
      <c r="F108" s="295">
        <v>829</v>
      </c>
      <c r="G108" s="483">
        <f>SUM(E108:F108)</f>
        <v>3900</v>
      </c>
      <c r="H108" s="407"/>
    </row>
    <row r="109" spans="1:11" s="344" customFormat="1" ht="21.75" customHeight="1" x14ac:dyDescent="0.2">
      <c r="A109" s="444"/>
      <c r="B109" s="439" t="s">
        <v>315</v>
      </c>
      <c r="C109" s="479" t="s">
        <v>587</v>
      </c>
      <c r="D109" s="295" t="s">
        <v>218</v>
      </c>
      <c r="E109" s="295">
        <v>1587</v>
      </c>
      <c r="F109" s="295">
        <v>429</v>
      </c>
      <c r="G109" s="483">
        <f>SUM(E109:F109)</f>
        <v>2016</v>
      </c>
      <c r="H109" s="407"/>
    </row>
    <row r="110" spans="1:11" s="344" customFormat="1" ht="12.75" customHeight="1" thickBot="1" x14ac:dyDescent="0.25">
      <c r="A110" s="444"/>
      <c r="B110" s="439"/>
      <c r="C110" s="479"/>
      <c r="D110" s="295"/>
      <c r="E110" s="295"/>
      <c r="F110" s="295"/>
      <c r="G110" s="483"/>
      <c r="H110" s="407"/>
    </row>
    <row r="111" spans="1:11" s="53" customFormat="1" ht="21.75" customHeight="1" thickBot="1" x14ac:dyDescent="0.2">
      <c r="A111" s="443"/>
      <c r="B111" s="486"/>
      <c r="C111" s="481" t="s">
        <v>16</v>
      </c>
      <c r="D111" s="482"/>
      <c r="E111" s="482">
        <f>SUM(E108:E110)</f>
        <v>4658</v>
      </c>
      <c r="F111" s="482">
        <f>SUM(F108:F110)</f>
        <v>1258</v>
      </c>
      <c r="G111" s="1238">
        <f>SUM(G108:G110)</f>
        <v>5916</v>
      </c>
      <c r="H111" s="264"/>
    </row>
    <row r="112" spans="1:11" s="53" customFormat="1" ht="13.5" customHeight="1" x14ac:dyDescent="0.15">
      <c r="A112" s="443"/>
      <c r="B112" s="460"/>
      <c r="C112" s="461"/>
      <c r="D112" s="462"/>
      <c r="E112" s="462"/>
      <c r="F112" s="462"/>
      <c r="G112" s="566"/>
      <c r="H112" s="264"/>
      <c r="J112" s="264"/>
      <c r="K112" s="264"/>
    </row>
    <row r="113" spans="1:13" s="53" customFormat="1" ht="13.5" customHeight="1" x14ac:dyDescent="0.15">
      <c r="A113" s="443"/>
      <c r="B113" s="478" t="s">
        <v>765</v>
      </c>
      <c r="C113" s="42" t="s">
        <v>574</v>
      </c>
      <c r="D113" s="49"/>
      <c r="E113" s="462"/>
      <c r="F113" s="462"/>
      <c r="G113" s="566"/>
      <c r="H113" s="264"/>
      <c r="J113" s="264"/>
      <c r="K113" s="264"/>
    </row>
    <row r="114" spans="1:13" s="344" customFormat="1" ht="21.75" customHeight="1" x14ac:dyDescent="0.2">
      <c r="A114" s="444"/>
      <c r="B114" s="439" t="s">
        <v>307</v>
      </c>
      <c r="C114" s="479" t="s">
        <v>635</v>
      </c>
      <c r="D114" s="295" t="s">
        <v>218</v>
      </c>
      <c r="E114" s="295">
        <v>787</v>
      </c>
      <c r="F114" s="295">
        <v>213</v>
      </c>
      <c r="G114" s="483">
        <f>E114+F114</f>
        <v>1000</v>
      </c>
      <c r="H114" s="407"/>
      <c r="J114" s="407"/>
      <c r="K114" s="407"/>
    </row>
    <row r="115" spans="1:13" s="344" customFormat="1" ht="12" customHeight="1" thickBot="1" x14ac:dyDescent="0.25">
      <c r="A115" s="444"/>
      <c r="B115" s="484"/>
      <c r="C115" s="485"/>
      <c r="D115" s="411"/>
      <c r="E115" s="411"/>
      <c r="F115" s="411"/>
      <c r="G115" s="1240"/>
      <c r="H115" s="407"/>
      <c r="J115" s="407"/>
      <c r="K115" s="407"/>
    </row>
    <row r="116" spans="1:13" s="344" customFormat="1" ht="21.75" customHeight="1" thickBot="1" x14ac:dyDescent="0.25">
      <c r="A116" s="444"/>
      <c r="B116" s="486"/>
      <c r="C116" s="481" t="s">
        <v>138</v>
      </c>
      <c r="D116" s="482"/>
      <c r="E116" s="482">
        <f>SUM(E114:E114)</f>
        <v>787</v>
      </c>
      <c r="F116" s="482">
        <f>SUM(F114:F114)</f>
        <v>213</v>
      </c>
      <c r="G116" s="1238">
        <f>SUM(G114:G114)</f>
        <v>1000</v>
      </c>
      <c r="H116" s="407"/>
      <c r="J116" s="407"/>
      <c r="K116" s="407"/>
    </row>
    <row r="117" spans="1:13" s="53" customFormat="1" ht="13.5" customHeight="1" x14ac:dyDescent="0.2">
      <c r="A117" s="443"/>
      <c r="B117" s="463"/>
      <c r="C117" s="464"/>
      <c r="D117" s="466"/>
      <c r="E117" s="466"/>
      <c r="F117" s="466"/>
      <c r="G117" s="566"/>
      <c r="H117" s="264"/>
      <c r="J117" s="264"/>
      <c r="K117" s="264"/>
      <c r="M117" s="264"/>
    </row>
    <row r="118" spans="1:13" s="53" customFormat="1" ht="13.5" customHeight="1" x14ac:dyDescent="0.15">
      <c r="A118" s="443"/>
      <c r="B118" s="478" t="s">
        <v>766</v>
      </c>
      <c r="C118" s="42" t="s">
        <v>336</v>
      </c>
      <c r="D118" s="49"/>
      <c r="E118" s="49">
        <v>0</v>
      </c>
      <c r="F118" s="49">
        <v>0</v>
      </c>
      <c r="G118" s="412">
        <v>0</v>
      </c>
      <c r="H118" s="264"/>
      <c r="J118" s="264"/>
      <c r="K118" s="264"/>
    </row>
    <row r="119" spans="1:13" s="53" customFormat="1" ht="11.25" customHeight="1" thickBot="1" x14ac:dyDescent="0.25">
      <c r="A119" s="443"/>
      <c r="B119" s="467"/>
      <c r="C119" s="479"/>
      <c r="D119" s="65"/>
      <c r="E119" s="65"/>
      <c r="F119" s="65"/>
      <c r="G119" s="412"/>
      <c r="H119" s="264"/>
      <c r="J119" s="264"/>
      <c r="K119" s="264"/>
    </row>
    <row r="120" spans="1:13" s="53" customFormat="1" ht="21.75" customHeight="1" thickBot="1" x14ac:dyDescent="0.25">
      <c r="A120" s="443"/>
      <c r="B120" s="465"/>
      <c r="C120" s="489" t="s">
        <v>337</v>
      </c>
      <c r="D120" s="490"/>
      <c r="E120" s="302">
        <f>E118</f>
        <v>0</v>
      </c>
      <c r="F120" s="302">
        <f t="shared" ref="F120:G120" si="11">F118</f>
        <v>0</v>
      </c>
      <c r="G120" s="1233">
        <f t="shared" si="11"/>
        <v>0</v>
      </c>
      <c r="H120" s="264"/>
      <c r="J120" s="264"/>
      <c r="K120" s="264"/>
    </row>
    <row r="121" spans="1:13" s="34" customFormat="1" ht="13.5" customHeight="1" thickBot="1" x14ac:dyDescent="0.25">
      <c r="A121" s="445"/>
      <c r="B121" s="463"/>
      <c r="C121" s="464"/>
      <c r="D121" s="466"/>
      <c r="E121" s="466"/>
      <c r="F121" s="466"/>
      <c r="G121" s="566"/>
      <c r="H121" s="260"/>
      <c r="J121" s="260"/>
      <c r="K121" s="260"/>
    </row>
    <row r="122" spans="1:13" s="53" customFormat="1" ht="20.25" customHeight="1" thickBot="1" x14ac:dyDescent="0.2">
      <c r="A122" s="443"/>
      <c r="B122" s="480"/>
      <c r="C122" s="489" t="s">
        <v>338</v>
      </c>
      <c r="D122" s="364"/>
      <c r="E122" s="364">
        <f>E15+E21+E39+E52+E57+E64+E70+E80+E85+E94+E100+E105+E111+E120+E116</f>
        <v>1910744</v>
      </c>
      <c r="F122" s="364">
        <f>F15+F21+F39+F52+F57+F64+F70+F80+F85+F94+F100+F105+F111+F120+F116</f>
        <v>431044</v>
      </c>
      <c r="G122" s="1237">
        <f>G15+G21+G39+G52+G57+G64+G70+G80+G85+G94+G100+G105+G111+G120+G116</f>
        <v>2341788</v>
      </c>
      <c r="H122" s="264"/>
      <c r="J122" s="264"/>
      <c r="K122" s="264"/>
    </row>
    <row r="125" spans="1:13" ht="14.1" customHeight="1" x14ac:dyDescent="0.2">
      <c r="F125" s="54"/>
      <c r="G125" s="55"/>
    </row>
  </sheetData>
  <sheetProtection selectLockedCells="1" selectUnlockedCells="1"/>
  <mergeCells count="11">
    <mergeCell ref="B1:G1"/>
    <mergeCell ref="B2:G2"/>
    <mergeCell ref="B4:G4"/>
    <mergeCell ref="B5:B9"/>
    <mergeCell ref="C8:C9"/>
    <mergeCell ref="D8:D9"/>
    <mergeCell ref="C3:G3"/>
    <mergeCell ref="E7:G7"/>
    <mergeCell ref="F8:F9"/>
    <mergeCell ref="G8:G9"/>
    <mergeCell ref="E8:E9"/>
  </mergeCells>
  <phoneticPr fontId="33" type="noConversion"/>
  <printOptions horizontalCentered="1"/>
  <pageMargins left="0" right="0" top="0.39370078740157483" bottom="0.39370078740157483" header="0.51181102362204722" footer="0.51181102362204722"/>
  <pageSetup paperSize="9" scale="9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25</vt:i4>
      </vt:variant>
      <vt:variant>
        <vt:lpstr>Névvel ellátott tartományok</vt:lpstr>
      </vt:variant>
      <vt:variant>
        <vt:i4>7</vt:i4>
      </vt:variant>
    </vt:vector>
  </HeadingPairs>
  <TitlesOfParts>
    <vt:vector size="32" baseType="lpstr">
      <vt:lpstr>Össz.önkor.mérleg.</vt:lpstr>
      <vt:lpstr>működ. mérleg </vt:lpstr>
      <vt:lpstr>felhalm. mérleg</vt:lpstr>
      <vt:lpstr>2022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ellátottak önk.</vt:lpstr>
      <vt:lpstr>pü.mérleg Önkorm.</vt:lpstr>
      <vt:lpstr>ÖNK kötelező-nem kötelező</vt:lpstr>
      <vt:lpstr>Egyéb ki nem emelt</vt:lpstr>
      <vt:lpstr>Intézm kötelező-nem kötelező</vt:lpstr>
      <vt:lpstr>pü.mérleg Hivatal</vt:lpstr>
      <vt:lpstr>püm. GAMESZ. </vt:lpstr>
      <vt:lpstr>püm.Brunszvik</vt:lpstr>
      <vt:lpstr>püm Festetics</vt:lpstr>
      <vt:lpstr>püm-TASZII.</vt:lpstr>
      <vt:lpstr>likvid</vt:lpstr>
      <vt:lpstr>létszám</vt:lpstr>
      <vt:lpstr>hitelállomány </vt:lpstr>
      <vt:lpstr>Kötváll ÖNK</vt:lpstr>
      <vt:lpstr>közvetett t.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mc.pe.átad!Nyomtatási_cím</vt:lpstr>
      <vt:lpstr>'ÖNK kötelező-nem kötelező'!Nyomtatási_cím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2022-06-23T07:53:10Z</cp:lastPrinted>
  <dcterms:created xsi:type="dcterms:W3CDTF">2013-12-16T15:47:29Z</dcterms:created>
  <dcterms:modified xsi:type="dcterms:W3CDTF">2022-09-20T10:15:56Z</dcterms:modified>
</cp:coreProperties>
</file>